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E:\wendy\Documents\Employment\Clients-Projects\Clean Coalition\Policy\FIT vs BAU\"/>
    </mc:Choice>
  </mc:AlternateContent>
  <xr:revisionPtr revIDLastSave="0" documentId="8_{29F22F84-45F2-4BAF-8F72-B2DB964297D5}" xr6:coauthVersionLast="41" xr6:coauthVersionMax="41" xr10:uidLastSave="{00000000-0000-0000-0000-000000000000}"/>
  <bookViews>
    <workbookView xWindow="-110" yWindow="-110" windowWidth="19420" windowHeight="10420" xr2:uid="{2A4233A3-F138-9242-945B-B332D0142EC3}"/>
  </bookViews>
  <sheets>
    <sheet name="SD FIT vs BAU Cost Analysis" sheetId="3" r:id="rId1"/>
    <sheet name="SDG&amp;E TAC Rate" sheetId="4" r:id="rId2"/>
    <sheet name="SDG&amp;E Elec Rate" sheetId="5" r:id="rId3"/>
    <sheet name="SDG&amp;E PCIA" sheetId="2" r:id="rId4"/>
    <sheet name="FIT JEDI results" sheetId="1" r:id="rId5"/>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6" i="3" l="1"/>
  <c r="D8" i="4" l="1"/>
  <c r="E8" i="4" s="1"/>
  <c r="F8" i="4" s="1"/>
  <c r="G8" i="4" s="1"/>
  <c r="H8" i="4" s="1"/>
  <c r="I8" i="4" s="1"/>
  <c r="J8" i="4" s="1"/>
  <c r="K8" i="4" s="1"/>
  <c r="L8" i="4" s="1"/>
  <c r="M8" i="4" s="1"/>
  <c r="N8" i="4" s="1"/>
  <c r="O8" i="4" s="1"/>
  <c r="P8" i="4" s="1"/>
  <c r="Q8" i="4" s="1"/>
  <c r="R8" i="4" s="1"/>
  <c r="S8" i="4" s="1"/>
  <c r="T8" i="4" s="1"/>
  <c r="U8" i="4" s="1"/>
  <c r="V8" i="4" s="1"/>
  <c r="W8" i="4" s="1"/>
  <c r="X8" i="4" s="1"/>
  <c r="Y8" i="4" s="1"/>
  <c r="D7" i="4"/>
  <c r="E7" i="4" s="1"/>
  <c r="F7" i="4" s="1"/>
  <c r="G7" i="4" s="1"/>
  <c r="H7" i="4" s="1"/>
  <c r="I7" i="4" s="1"/>
  <c r="J7" i="4" s="1"/>
  <c r="K7" i="4" s="1"/>
  <c r="L7" i="4" s="1"/>
  <c r="M7" i="4" s="1"/>
  <c r="N7" i="4" s="1"/>
  <c r="O7" i="4" s="1"/>
  <c r="P7" i="4" s="1"/>
  <c r="Q7" i="4" s="1"/>
  <c r="R7" i="4" s="1"/>
  <c r="S7" i="4" s="1"/>
  <c r="T7" i="4" s="1"/>
  <c r="U7" i="4" s="1"/>
  <c r="V7" i="4" s="1"/>
  <c r="W7" i="4" s="1"/>
  <c r="X7" i="4" s="1"/>
  <c r="Y7" i="4" s="1"/>
  <c r="C9" i="4" l="1"/>
  <c r="D6" i="4"/>
  <c r="E6" i="4" s="1"/>
  <c r="F6" i="4" s="1"/>
  <c r="G6" i="4" s="1"/>
  <c r="H6" i="4" s="1"/>
  <c r="I6" i="4" s="1"/>
  <c r="J6" i="4" s="1"/>
  <c r="K6" i="4" s="1"/>
  <c r="L6" i="4" s="1"/>
  <c r="M6" i="4" s="1"/>
  <c r="N6" i="4" s="1"/>
  <c r="O6" i="4" s="1"/>
  <c r="P6" i="4" s="1"/>
  <c r="Q6" i="4" s="1"/>
  <c r="R6" i="4" s="1"/>
  <c r="S6" i="4" s="1"/>
  <c r="T6" i="4" s="1"/>
  <c r="U6" i="4" s="1"/>
  <c r="V6" i="4" s="1"/>
  <c r="W6" i="4" s="1"/>
  <c r="X6" i="4" s="1"/>
  <c r="Y6" i="4" s="1"/>
  <c r="C25" i="3" l="1"/>
  <c r="C12" i="3" s="1"/>
  <c r="D9" i="4"/>
  <c r="E9" i="4" s="1"/>
  <c r="F9" i="4" s="1"/>
  <c r="G9" i="4" s="1"/>
  <c r="H9" i="4" s="1"/>
  <c r="I9" i="4" s="1"/>
  <c r="J9" i="4" s="1"/>
  <c r="K9" i="4" s="1"/>
  <c r="L9" i="4" s="1"/>
  <c r="M9" i="4" s="1"/>
  <c r="N9" i="4" s="1"/>
  <c r="O9" i="4" s="1"/>
  <c r="P9" i="4" s="1"/>
  <c r="Q9" i="4" s="1"/>
  <c r="R9" i="4" s="1"/>
  <c r="S9" i="4" s="1"/>
  <c r="T9" i="4" s="1"/>
  <c r="U9" i="4" s="1"/>
  <c r="V9" i="4" s="1"/>
  <c r="W9" i="4" s="1"/>
  <c r="X9" i="4" s="1"/>
  <c r="Y9" i="4" s="1"/>
  <c r="F44" i="3"/>
  <c r="E44" i="3"/>
  <c r="D44" i="3"/>
  <c r="E45" i="3" s="1"/>
  <c r="F42" i="3"/>
  <c r="E42" i="3"/>
  <c r="D42" i="3"/>
  <c r="F41" i="3"/>
  <c r="D41" i="3"/>
  <c r="Z20" i="3"/>
  <c r="X24" i="3"/>
  <c r="D6" i="3"/>
  <c r="Z24" i="2"/>
  <c r="Z28" i="2"/>
  <c r="Y30" i="2"/>
  <c r="X30" i="2"/>
  <c r="W30" i="2"/>
  <c r="V30" i="2"/>
  <c r="U30" i="2"/>
  <c r="T30" i="2"/>
  <c r="S30" i="2"/>
  <c r="R30" i="2"/>
  <c r="Q30" i="2"/>
  <c r="P30" i="2"/>
  <c r="O30" i="2"/>
  <c r="N30" i="2"/>
  <c r="M30" i="2"/>
  <c r="L30" i="2"/>
  <c r="K30" i="2"/>
  <c r="J30" i="2"/>
  <c r="I30" i="2"/>
  <c r="H30" i="2"/>
  <c r="G30" i="2"/>
  <c r="F30" i="2"/>
  <c r="E30" i="2"/>
  <c r="D30" i="2"/>
  <c r="C30" i="2"/>
  <c r="X21" i="2"/>
  <c r="Y21" i="2" s="1"/>
  <c r="Z29" i="2"/>
  <c r="Z25" i="2"/>
  <c r="C19" i="2"/>
  <c r="C22" i="2" s="1"/>
  <c r="D18" i="2"/>
  <c r="D17" i="2"/>
  <c r="E17" i="2" s="1"/>
  <c r="D16" i="2"/>
  <c r="E16" i="2" s="1"/>
  <c r="F16" i="2" s="1"/>
  <c r="G16" i="2" s="1"/>
  <c r="H16" i="2" s="1"/>
  <c r="I16" i="2" s="1"/>
  <c r="J16" i="2" s="1"/>
  <c r="K16" i="2" s="1"/>
  <c r="L16" i="2" s="1"/>
  <c r="M16" i="2" s="1"/>
  <c r="N16" i="2" s="1"/>
  <c r="O16" i="2" s="1"/>
  <c r="P16" i="2" s="1"/>
  <c r="Q16" i="2" s="1"/>
  <c r="R16" i="2" s="1"/>
  <c r="S16" i="2" s="1"/>
  <c r="T16" i="2" s="1"/>
  <c r="U16" i="2" s="1"/>
  <c r="V16" i="2" s="1"/>
  <c r="W16" i="2" s="1"/>
  <c r="X16" i="2" s="1"/>
  <c r="Y16" i="2" s="1"/>
  <c r="F11" i="2"/>
  <c r="E11" i="2"/>
  <c r="D11" i="2"/>
  <c r="E12" i="2" s="1"/>
  <c r="F9" i="2"/>
  <c r="E9" i="2"/>
  <c r="D9" i="2"/>
  <c r="F8" i="2"/>
  <c r="D8" i="2"/>
  <c r="C26" i="3" l="1"/>
  <c r="C21" i="3"/>
  <c r="E6" i="3"/>
  <c r="D25" i="3"/>
  <c r="Z30" i="2"/>
  <c r="C26" i="2"/>
  <c r="Z21" i="2"/>
  <c r="Z8" i="4"/>
  <c r="Z7" i="4"/>
  <c r="Y24" i="3"/>
  <c r="F17" i="2"/>
  <c r="G17" i="2" s="1"/>
  <c r="H17" i="2" s="1"/>
  <c r="I17" i="2" s="1"/>
  <c r="J17" i="2" s="1"/>
  <c r="K17" i="2" s="1"/>
  <c r="L17" i="2" s="1"/>
  <c r="M17" i="2" s="1"/>
  <c r="N17" i="2" s="1"/>
  <c r="O17" i="2" s="1"/>
  <c r="P17" i="2" s="1"/>
  <c r="Q17" i="2" s="1"/>
  <c r="R17" i="2" s="1"/>
  <c r="S17" i="2" s="1"/>
  <c r="T17" i="2" s="1"/>
  <c r="U17" i="2" s="1"/>
  <c r="V17" i="2" s="1"/>
  <c r="W17" i="2" s="1"/>
  <c r="X17" i="2" s="1"/>
  <c r="Y17" i="2" s="1"/>
  <c r="D19" i="2"/>
  <c r="E18" i="2"/>
  <c r="F18" i="2" s="1"/>
  <c r="G18" i="2" s="1"/>
  <c r="H18" i="2" s="1"/>
  <c r="I18" i="2" s="1"/>
  <c r="J18" i="2" s="1"/>
  <c r="K18" i="2" s="1"/>
  <c r="L18" i="2" s="1"/>
  <c r="M18" i="2" s="1"/>
  <c r="N18" i="2" s="1"/>
  <c r="O18" i="2" s="1"/>
  <c r="P18" i="2" s="1"/>
  <c r="Q18" i="2" s="1"/>
  <c r="R18" i="2" s="1"/>
  <c r="S18" i="2" s="1"/>
  <c r="T18" i="2" s="1"/>
  <c r="U18" i="2" s="1"/>
  <c r="V18" i="2" s="1"/>
  <c r="W18" i="2" s="1"/>
  <c r="X18" i="2" s="1"/>
  <c r="Y18" i="2" s="1"/>
  <c r="D21" i="3" l="1"/>
  <c r="D12" i="3"/>
  <c r="F6" i="3"/>
  <c r="D26" i="3"/>
  <c r="E25" i="3"/>
  <c r="E19" i="2"/>
  <c r="D26" i="2"/>
  <c r="D22" i="2"/>
  <c r="Z24" i="3"/>
  <c r="Z18" i="2"/>
  <c r="Z17" i="2"/>
  <c r="E21" i="3" l="1"/>
  <c r="E12" i="3"/>
  <c r="G6" i="3"/>
  <c r="F19" i="3" s="1"/>
  <c r="F11" i="3" s="1"/>
  <c r="E26" i="3"/>
  <c r="F25" i="3"/>
  <c r="F19" i="2"/>
  <c r="E26" i="2"/>
  <c r="E22" i="2"/>
  <c r="F21" i="3" l="1"/>
  <c r="F12" i="3"/>
  <c r="F15" i="3"/>
  <c r="F17" i="3" s="1"/>
  <c r="F8" i="3"/>
  <c r="F9" i="3" s="1"/>
  <c r="F22" i="3"/>
  <c r="H6" i="3"/>
  <c r="I6" i="3" s="1"/>
  <c r="J6" i="3" s="1"/>
  <c r="K6" i="3" s="1"/>
  <c r="L6" i="3" s="1"/>
  <c r="M6" i="3" s="1"/>
  <c r="N6" i="3" s="1"/>
  <c r="O6" i="3" s="1"/>
  <c r="P6" i="3" s="1"/>
  <c r="Q6" i="3" s="1"/>
  <c r="R6" i="3" s="1"/>
  <c r="S6" i="3" s="1"/>
  <c r="T6" i="3" s="1"/>
  <c r="U6" i="3" s="1"/>
  <c r="V6" i="3" s="1"/>
  <c r="W6" i="3" s="1"/>
  <c r="X6" i="3" s="1"/>
  <c r="Y6" i="3" s="1"/>
  <c r="G19" i="3"/>
  <c r="G11" i="3" s="1"/>
  <c r="C19" i="3"/>
  <c r="D19" i="3"/>
  <c r="E19" i="3"/>
  <c r="G25" i="3"/>
  <c r="F26" i="3"/>
  <c r="G19" i="2"/>
  <c r="F26" i="2"/>
  <c r="F22" i="2"/>
  <c r="G21" i="3" l="1"/>
  <c r="G12" i="3"/>
  <c r="G13" i="3" s="1"/>
  <c r="D8" i="3"/>
  <c r="D9" i="3" s="1"/>
  <c r="D11" i="3"/>
  <c r="D13" i="3" s="1"/>
  <c r="E8" i="3"/>
  <c r="E9" i="3" s="1"/>
  <c r="E11" i="3"/>
  <c r="E13" i="3" s="1"/>
  <c r="C8" i="3"/>
  <c r="C11" i="3"/>
  <c r="F13" i="3"/>
  <c r="C9" i="3"/>
  <c r="G15" i="3"/>
  <c r="G17" i="3" s="1"/>
  <c r="G8" i="3"/>
  <c r="G9" i="3" s="1"/>
  <c r="C22" i="3"/>
  <c r="C15" i="3"/>
  <c r="E22" i="3"/>
  <c r="E15" i="3"/>
  <c r="E17" i="3" s="1"/>
  <c r="D22" i="3"/>
  <c r="D15" i="3"/>
  <c r="D17" i="3" s="1"/>
  <c r="G22" i="3"/>
  <c r="H19" i="3"/>
  <c r="H11" i="3" s="1"/>
  <c r="G26" i="3"/>
  <c r="H25" i="3"/>
  <c r="H19" i="2"/>
  <c r="G26" i="2"/>
  <c r="G22" i="2"/>
  <c r="F11" i="1"/>
  <c r="F15" i="1" s="1"/>
  <c r="E11" i="1"/>
  <c r="E15" i="1" s="1"/>
  <c r="F9" i="1"/>
  <c r="F8" i="1"/>
  <c r="D8" i="1"/>
  <c r="D9" i="1"/>
  <c r="E9" i="1"/>
  <c r="E44" i="1"/>
  <c r="D44" i="1"/>
  <c r="C44" i="1"/>
  <c r="B44" i="1"/>
  <c r="E42" i="1"/>
  <c r="D42" i="1"/>
  <c r="C42" i="1"/>
  <c r="D11" i="1"/>
  <c r="E12" i="1" s="1"/>
  <c r="H21" i="3" l="1"/>
  <c r="H12" i="3"/>
  <c r="H13" i="3"/>
  <c r="C13" i="3"/>
  <c r="H15" i="3"/>
  <c r="H17" i="3" s="1"/>
  <c r="H8" i="3"/>
  <c r="H9" i="3" s="1"/>
  <c r="C17" i="3"/>
  <c r="H22" i="3"/>
  <c r="I19" i="3"/>
  <c r="I25" i="3"/>
  <c r="H26" i="3"/>
  <c r="I19" i="2"/>
  <c r="H26" i="2"/>
  <c r="H22" i="2"/>
  <c r="D15" i="1"/>
  <c r="I8" i="3" l="1"/>
  <c r="I9" i="3" s="1"/>
  <c r="I11" i="3"/>
  <c r="I21" i="3"/>
  <c r="I22" i="3" s="1"/>
  <c r="I12" i="3"/>
  <c r="I15" i="3"/>
  <c r="J19" i="3"/>
  <c r="J11" i="3" s="1"/>
  <c r="I26" i="3"/>
  <c r="J25" i="3"/>
  <c r="J19" i="2"/>
  <c r="I26" i="2"/>
  <c r="I22" i="2"/>
  <c r="J21" i="3" l="1"/>
  <c r="J12" i="3"/>
  <c r="J13" i="3" s="1"/>
  <c r="I13" i="3"/>
  <c r="J15" i="3"/>
  <c r="J17" i="3" s="1"/>
  <c r="J8" i="3"/>
  <c r="I17" i="3"/>
  <c r="J22" i="3"/>
  <c r="K19" i="3"/>
  <c r="K11" i="3" s="1"/>
  <c r="K25" i="3"/>
  <c r="J26" i="3"/>
  <c r="K19" i="2"/>
  <c r="J26" i="2"/>
  <c r="J22" i="2"/>
  <c r="K21" i="3" l="1"/>
  <c r="K12" i="3"/>
  <c r="K13" i="3"/>
  <c r="J9" i="3"/>
  <c r="K15" i="3"/>
  <c r="K17" i="3" s="1"/>
  <c r="K8" i="3"/>
  <c r="K9" i="3" s="1"/>
  <c r="K22" i="3"/>
  <c r="L19" i="3"/>
  <c r="L11" i="3" s="1"/>
  <c r="K26" i="3"/>
  <c r="L25" i="3"/>
  <c r="L19" i="2"/>
  <c r="K26" i="2"/>
  <c r="K22" i="2"/>
  <c r="L21" i="3" l="1"/>
  <c r="L12" i="3"/>
  <c r="L13" i="3"/>
  <c r="L15" i="3"/>
  <c r="L17" i="3" s="1"/>
  <c r="L8" i="3"/>
  <c r="L9" i="3" s="1"/>
  <c r="L22" i="3"/>
  <c r="M19" i="3"/>
  <c r="M11" i="3" s="1"/>
  <c r="L26" i="3"/>
  <c r="M25" i="3"/>
  <c r="M19" i="2"/>
  <c r="L26" i="2"/>
  <c r="L22" i="2"/>
  <c r="M21" i="3" l="1"/>
  <c r="M12" i="3"/>
  <c r="M13" i="3" s="1"/>
  <c r="M15" i="3"/>
  <c r="M17" i="3" s="1"/>
  <c r="M8" i="3"/>
  <c r="M9" i="3" s="1"/>
  <c r="M22" i="3"/>
  <c r="N19" i="3"/>
  <c r="N11" i="3" s="1"/>
  <c r="M26" i="3"/>
  <c r="N25" i="3"/>
  <c r="N19" i="2"/>
  <c r="M26" i="2"/>
  <c r="M22" i="2"/>
  <c r="N21" i="3" l="1"/>
  <c r="N12" i="3"/>
  <c r="N13" i="3"/>
  <c r="N15" i="3"/>
  <c r="N17" i="3" s="1"/>
  <c r="N8" i="3"/>
  <c r="N9" i="3" s="1"/>
  <c r="N22" i="3"/>
  <c r="O19" i="3"/>
  <c r="O11" i="3" s="1"/>
  <c r="O25" i="3"/>
  <c r="N26" i="3"/>
  <c r="O19" i="2"/>
  <c r="N26" i="2"/>
  <c r="N22" i="2"/>
  <c r="O21" i="3" l="1"/>
  <c r="O12" i="3"/>
  <c r="O13" i="3"/>
  <c r="O15" i="3"/>
  <c r="O17" i="3" s="1"/>
  <c r="O8" i="3"/>
  <c r="O9" i="3" s="1"/>
  <c r="O22" i="3"/>
  <c r="P19" i="3"/>
  <c r="P11" i="3" s="1"/>
  <c r="O26" i="3"/>
  <c r="P25" i="3"/>
  <c r="P19" i="2"/>
  <c r="O26" i="2"/>
  <c r="O22" i="2"/>
  <c r="P21" i="3" l="1"/>
  <c r="P12" i="3"/>
  <c r="P13" i="3" s="1"/>
  <c r="P15" i="3"/>
  <c r="P17" i="3" s="1"/>
  <c r="P8" i="3"/>
  <c r="P9" i="3" s="1"/>
  <c r="P22" i="3"/>
  <c r="Q19" i="3"/>
  <c r="Q11" i="3" s="1"/>
  <c r="P26" i="3"/>
  <c r="Q25" i="3"/>
  <c r="Q19" i="2"/>
  <c r="P26" i="2"/>
  <c r="P22" i="2"/>
  <c r="Q21" i="3" l="1"/>
  <c r="Q12" i="3"/>
  <c r="Q13" i="3" s="1"/>
  <c r="Q15" i="3"/>
  <c r="Q17" i="3" s="1"/>
  <c r="Q8" i="3"/>
  <c r="Q9" i="3" s="1"/>
  <c r="Q22" i="3"/>
  <c r="R19" i="3"/>
  <c r="R11" i="3" s="1"/>
  <c r="R25" i="3"/>
  <c r="Q26" i="3"/>
  <c r="R19" i="2"/>
  <c r="Q22" i="2"/>
  <c r="Q26" i="2"/>
  <c r="R21" i="3" l="1"/>
  <c r="R12" i="3"/>
  <c r="R13" i="3"/>
  <c r="R15" i="3"/>
  <c r="R17" i="3" s="1"/>
  <c r="R8" i="3"/>
  <c r="R9" i="3" s="1"/>
  <c r="R22" i="3"/>
  <c r="S19" i="3"/>
  <c r="S11" i="3" s="1"/>
  <c r="R26" i="3"/>
  <c r="S25" i="3"/>
  <c r="S19" i="2"/>
  <c r="R22" i="2"/>
  <c r="R26" i="2"/>
  <c r="S21" i="3" l="1"/>
  <c r="S12" i="3"/>
  <c r="S13" i="3" s="1"/>
  <c r="S15" i="3"/>
  <c r="S17" i="3" s="1"/>
  <c r="S8" i="3"/>
  <c r="S9" i="3" s="1"/>
  <c r="S22" i="3"/>
  <c r="T19" i="3"/>
  <c r="T11" i="3" s="1"/>
  <c r="S26" i="3"/>
  <c r="T25" i="3"/>
  <c r="T19" i="2"/>
  <c r="S26" i="2"/>
  <c r="S22" i="2"/>
  <c r="T21" i="3" l="1"/>
  <c r="T12" i="3"/>
  <c r="T13" i="3" s="1"/>
  <c r="T15" i="3"/>
  <c r="T17" i="3" s="1"/>
  <c r="T8" i="3"/>
  <c r="T9" i="3" s="1"/>
  <c r="T22" i="3"/>
  <c r="U19" i="3"/>
  <c r="U11" i="3" s="1"/>
  <c r="T26" i="3"/>
  <c r="U25" i="3"/>
  <c r="U19" i="2"/>
  <c r="T26" i="2"/>
  <c r="T22" i="2"/>
  <c r="U21" i="3" l="1"/>
  <c r="U12" i="3"/>
  <c r="U13" i="3" s="1"/>
  <c r="U15" i="3"/>
  <c r="U17" i="3" s="1"/>
  <c r="U8" i="3"/>
  <c r="U9" i="3" s="1"/>
  <c r="U22" i="3"/>
  <c r="V19" i="3"/>
  <c r="V11" i="3" s="1"/>
  <c r="V25" i="3"/>
  <c r="U26" i="3"/>
  <c r="V19" i="2"/>
  <c r="U26" i="2"/>
  <c r="U22" i="2"/>
  <c r="V21" i="3" l="1"/>
  <c r="V12" i="3"/>
  <c r="V13" i="3" s="1"/>
  <c r="V15" i="3"/>
  <c r="V17" i="3" s="1"/>
  <c r="V8" i="3"/>
  <c r="V9" i="3" s="1"/>
  <c r="V22" i="3"/>
  <c r="W19" i="3"/>
  <c r="W11" i="3" s="1"/>
  <c r="V26" i="3"/>
  <c r="W25" i="3"/>
  <c r="W19" i="2"/>
  <c r="V26" i="2"/>
  <c r="V22" i="2"/>
  <c r="W21" i="3" l="1"/>
  <c r="W12" i="3"/>
  <c r="W13" i="3" s="1"/>
  <c r="W15" i="3"/>
  <c r="W17" i="3" s="1"/>
  <c r="W8" i="3"/>
  <c r="W9" i="3" s="1"/>
  <c r="W22" i="3"/>
  <c r="X19" i="3"/>
  <c r="X11" i="3" s="1"/>
  <c r="X25" i="3"/>
  <c r="W26" i="3"/>
  <c r="X19" i="2"/>
  <c r="W26" i="2"/>
  <c r="W22" i="2"/>
  <c r="X21" i="3" l="1"/>
  <c r="X12" i="3"/>
  <c r="X13" i="3"/>
  <c r="X15" i="3"/>
  <c r="X17" i="3" s="1"/>
  <c r="X8" i="3"/>
  <c r="X9" i="3" s="1"/>
  <c r="X22" i="3"/>
  <c r="Y19" i="3"/>
  <c r="Y11" i="3" s="1"/>
  <c r="X26" i="3"/>
  <c r="Y25" i="3"/>
  <c r="Z9" i="4"/>
  <c r="C10" i="4" s="1"/>
  <c r="Y19" i="2"/>
  <c r="X22" i="2"/>
  <c r="X26" i="2"/>
  <c r="Z11" i="3" l="1"/>
  <c r="Y21" i="3"/>
  <c r="Z21" i="3" s="1"/>
  <c r="Y12" i="3"/>
  <c r="Z12" i="3" s="1"/>
  <c r="Y15" i="3"/>
  <c r="Y17" i="3" s="1"/>
  <c r="Z17" i="3" s="1"/>
  <c r="Y8" i="3"/>
  <c r="Y22" i="3"/>
  <c r="Z22" i="3" s="1"/>
  <c r="Z19" i="3"/>
  <c r="Y26" i="3"/>
  <c r="Z25" i="3"/>
  <c r="Z26" i="3" s="1"/>
  <c r="Y26" i="2"/>
  <c r="Z26" i="2" s="1"/>
  <c r="Y22" i="2"/>
  <c r="Z19" i="2"/>
  <c r="Z22" i="2" s="1"/>
  <c r="Y13" i="3" l="1"/>
  <c r="Z13" i="3" s="1"/>
  <c r="Z15" i="3"/>
  <c r="Y9" i="3"/>
  <c r="Z8" i="3"/>
  <c r="Z9" i="3" s="1"/>
</calcChain>
</file>

<file path=xl/sharedStrings.xml><?xml version="1.0" encoding="utf-8"?>
<sst xmlns="http://schemas.openxmlformats.org/spreadsheetml/2006/main" count="132" uniqueCount="63">
  <si>
    <t>SDG&amp;E</t>
  </si>
  <si>
    <t>FIT</t>
  </si>
  <si>
    <t>PCIA</t>
  </si>
  <si>
    <t>NA</t>
  </si>
  <si>
    <t>NA?</t>
  </si>
  <si>
    <t>Total</t>
  </si>
  <si>
    <t>FIT Base</t>
  </si>
  <si>
    <t>+ adder 1</t>
  </si>
  <si>
    <t>+ adder 2</t>
  </si>
  <si>
    <t>Energy Price</t>
  </si>
  <si>
    <t>FIT + TAC</t>
  </si>
  <si>
    <r>
      <rPr>
        <b/>
        <sz val="12"/>
        <color theme="1"/>
        <rFont val="Calibri"/>
        <family val="2"/>
        <scheme val="minor"/>
      </rPr>
      <t xml:space="preserve">TAC </t>
    </r>
    <r>
      <rPr>
        <sz val="12"/>
        <color theme="1"/>
        <rFont val="Calibri"/>
        <family val="2"/>
        <scheme val="minor"/>
      </rPr>
      <t>2018</t>
    </r>
  </si>
  <si>
    <r>
      <rPr>
        <b/>
        <sz val="12"/>
        <color theme="1"/>
        <rFont val="Calibri"/>
        <family val="2"/>
        <scheme val="minor"/>
      </rPr>
      <t>TAC</t>
    </r>
    <r>
      <rPr>
        <sz val="12"/>
        <color theme="1"/>
        <rFont val="Calibri"/>
        <family val="2"/>
        <scheme val="minor"/>
      </rPr>
      <t xml:space="preserve"> 20 yr avg</t>
    </r>
  </si>
  <si>
    <t>Break Even PPA</t>
  </si>
  <si>
    <t>Per MW results</t>
  </si>
  <si>
    <t>1600 MWh/yr</t>
  </si>
  <si>
    <t>Year</t>
  </si>
  <si>
    <t>Levelized value</t>
  </si>
  <si>
    <t>HV TAC</t>
  </si>
  <si>
    <t>LV TAC</t>
  </si>
  <si>
    <t>HV+LV</t>
  </si>
  <si>
    <t>PCIA (Res)</t>
  </si>
  <si>
    <r>
      <t xml:space="preserve">FIT </t>
    </r>
    <r>
      <rPr>
        <b/>
        <sz val="9"/>
        <color theme="1"/>
        <rFont val="Calibri (Body)_x0000_"/>
      </rPr>
      <t>w/o</t>
    </r>
    <r>
      <rPr>
        <b/>
        <sz val="10"/>
        <color theme="1"/>
        <rFont val="Calibri (Body)_x0000_"/>
      </rPr>
      <t xml:space="preserve"> </t>
    </r>
    <r>
      <rPr>
        <b/>
        <sz val="11"/>
        <color theme="1"/>
        <rFont val="Calibri (Body)_x0000_"/>
      </rPr>
      <t>TAC</t>
    </r>
  </si>
  <si>
    <t>PCIA (Res)*</t>
  </si>
  <si>
    <t>SDG&amp;E TAC Rate</t>
  </si>
  <si>
    <t>$/MWh</t>
  </si>
  <si>
    <t>Program Year 1</t>
  </si>
  <si>
    <t>Program Year 2</t>
  </si>
  <si>
    <t>Program Year 3</t>
  </si>
  <si>
    <t>Forecast</t>
  </si>
  <si>
    <t>Residential</t>
  </si>
  <si>
    <t>Small Commercial</t>
  </si>
  <si>
    <t>M/L C&amp;I</t>
  </si>
  <si>
    <t>Agricultural</t>
  </si>
  <si>
    <t>Streetlighting</t>
  </si>
  <si>
    <t xml:space="preserve"> SDG&amp;E Energy Rate</t>
  </si>
  <si>
    <t>The 20-year forecast of credits and charges shown here are based on a methodology ordered by the California Public Utilities Commission (CPUC) for use by the state’s electric investor-owned utilities.</t>
  </si>
  <si>
    <t>An estimate for 20 years (or even 5 or 10 years) is challenging and unlikely to be accurate.  Moreover, the 20-year forecasts shown here are not necessarily representative of SDG&amp;E-specific forecasts of rate components.  Please contact SDG&amp;E for more information about this forecast</t>
  </si>
  <si>
    <t>*NREL Jobs and Economic Development Indicator (JEDI) analysis</t>
  </si>
  <si>
    <t>new local private investment*</t>
  </si>
  <si>
    <t>added regional economic output*</t>
  </si>
  <si>
    <t>long term jobs*</t>
  </si>
  <si>
    <t>annual wages*</t>
  </si>
  <si>
    <t>1st year local wages*</t>
  </si>
  <si>
    <t>construction  job-years*</t>
  </si>
  <si>
    <t>https://www.sdge.com/historical-rates-and-20-year-forecasts</t>
  </si>
  <si>
    <t>HV+LV TAC</t>
  </si>
  <si>
    <t>Begin price</t>
  </si>
  <si>
    <t>Ramps to</t>
  </si>
  <si>
    <t>increase (2018 constant $)</t>
  </si>
  <si>
    <t>Annual projected</t>
  </si>
  <si>
    <t>SDG&amp;E BAU</t>
  </si>
  <si>
    <t>FIT + PCIA + TAC</t>
  </si>
  <si>
    <t>Energy Prices for FIT:</t>
  </si>
  <si>
    <r>
      <t>SDG&amp;E FIT</t>
    </r>
    <r>
      <rPr>
        <b/>
        <sz val="11"/>
        <color theme="1"/>
        <rFont val="Calibri"/>
        <family val="2"/>
        <scheme val="minor"/>
      </rPr>
      <t xml:space="preserve">  </t>
    </r>
    <r>
      <rPr>
        <b/>
        <sz val="10"/>
        <color theme="1"/>
        <rFont val="Calibri"/>
        <family val="2"/>
        <scheme val="minor"/>
      </rPr>
      <t>(no PCIA or TAC)</t>
    </r>
  </si>
  <si>
    <t>TAC 2018</t>
  </si>
  <si>
    <t>TAC 20 yr avg</t>
  </si>
  <si>
    <t>San Diego FIT vs BAU Impact Analysis 
(FIT JEDI Results)</t>
  </si>
  <si>
    <t xml:space="preserve">San Diego FIT vs BAU Cost Analysis </t>
  </si>
  <si>
    <r>
      <t xml:space="preserve">FIT + PCIA </t>
    </r>
    <r>
      <rPr>
        <b/>
        <sz val="10"/>
        <color theme="1"/>
        <rFont val="Calibri"/>
        <family val="2"/>
        <scheme val="minor"/>
      </rPr>
      <t>(no TAC)</t>
    </r>
  </si>
  <si>
    <r>
      <t>SDG&amp;E FIT + TAC</t>
    </r>
    <r>
      <rPr>
        <b/>
        <sz val="11"/>
        <color theme="1"/>
        <rFont val="Calibri"/>
        <family val="2"/>
        <scheme val="minor"/>
      </rPr>
      <t xml:space="preserve"> </t>
    </r>
    <r>
      <rPr>
        <b/>
        <sz val="10"/>
        <color theme="1"/>
        <rFont val="Calibri"/>
        <family val="2"/>
        <scheme val="minor"/>
      </rPr>
      <t>(no PCIA)</t>
    </r>
  </si>
  <si>
    <t>*The 20-year forecast of credits and charges shown here are based on a methodology ordered by the California Public Utilities Commission (CPUC) for use by the state’s electric investor-owned utilities.  Given the prescriptive nature of this methodology, SDG&amp;E cautions users not to rely on this forecast as a predictor of future  rates, which are expected to differ from what is provided in this forecast. The forecasts are provided to illustrate potential future changes to the credits and charges to help you evaluate the impact of your potential participation in programs.  As the CPUC acknowledged in Decision 16-05-006, an estimate of charges for 20 years (or even 5 or 10 years) is challenging and unlikely to be accurate.  Moreover, the 20-year forecasts shown here are not necessarily representative of SDG&amp;E-specific forecasts of rate components.  SDG&amp;E can neither predict nor guarantee any actual cost savings or increases due to changes to these charges, and such changes will affect actual costs. https://www.sdge.com/historical-rates-and-20-year-forecasts.</t>
  </si>
  <si>
    <t>San Diego FIT vs BAU Impact Analysis 
(SDG&amp;E PCIA)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</si>
</sst>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000_);_(&quot;$&quot;* \(#,##0.000\);_(&quot;$&quot;* &quot;-&quot;??_);_(@_)"/>
    <numFmt numFmtId="165" formatCode="_(&quot;$&quot;* #,##0_);_(&quot;$&quot;* \(#,##0\);_(&quot;$&quot;* &quot;-&quot;???_);_(@_)"/>
    <numFmt numFmtId="166" formatCode="#,##0.0"/>
    <numFmt numFmtId="167" formatCode="yyyy"/>
    <numFmt numFmtId="168" formatCode="#,##0.00000_);\(#,##0.00000\)"/>
  </numFmts>
  <fonts count="25">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20"/>
      <color rgb="FF202124"/>
      <name val="Helvetica"/>
      <family val="2"/>
    </font>
    <font>
      <b/>
      <sz val="14"/>
      <color theme="1"/>
      <name val="Calibri"/>
      <family val="2"/>
      <scheme val="minor"/>
    </font>
    <font>
      <b/>
      <sz val="11"/>
      <color theme="1"/>
      <name val="Calibri (Body)_x0000_"/>
    </font>
    <font>
      <b/>
      <sz val="10"/>
      <color theme="1"/>
      <name val="Calibri (Body)_x0000_"/>
    </font>
    <font>
      <b/>
      <sz val="9"/>
      <color theme="1"/>
      <name val="Calibri (Body)_x0000_"/>
    </font>
    <font>
      <sz val="12"/>
      <color theme="6"/>
      <name val="Calibri"/>
      <family val="2"/>
      <scheme val="minor"/>
    </font>
    <font>
      <sz val="12"/>
      <name val="Calibri"/>
      <family val="2"/>
      <scheme val="minor"/>
    </font>
    <font>
      <b/>
      <sz val="12"/>
      <color theme="0"/>
      <name val="Arial"/>
      <family val="2"/>
    </font>
    <font>
      <b/>
      <sz val="12"/>
      <color theme="1"/>
      <name val="Arial"/>
      <family val="2"/>
    </font>
    <font>
      <sz val="10"/>
      <color theme="1"/>
      <name val="Arial"/>
      <family val="2"/>
    </font>
    <font>
      <b/>
      <sz val="10"/>
      <color theme="1"/>
      <name val="Arial"/>
      <family val="2"/>
    </font>
    <font>
      <sz val="10"/>
      <color rgb="FF7030A0"/>
      <name val="Arial"/>
      <family val="2"/>
    </font>
    <font>
      <u/>
      <sz val="12"/>
      <color theme="10"/>
      <name val="Calibri"/>
      <family val="2"/>
      <scheme val="minor"/>
    </font>
    <font>
      <u/>
      <sz val="12"/>
      <color theme="1"/>
      <name val="Calibri"/>
      <family val="2"/>
      <scheme val="minor"/>
    </font>
    <font>
      <b/>
      <sz val="11"/>
      <color theme="1"/>
      <name val="Calibri"/>
      <family val="2"/>
      <scheme val="minor"/>
    </font>
    <font>
      <b/>
      <sz val="10"/>
      <color theme="1"/>
      <name val="Calibri"/>
      <family val="2"/>
      <scheme val="minor"/>
    </font>
    <font>
      <sz val="18"/>
      <color theme="1"/>
      <name val="Calibri"/>
      <family val="2"/>
      <scheme val="minor"/>
    </font>
    <font>
      <sz val="11"/>
      <name val="Calibri"/>
      <family val="2"/>
      <scheme val="minor"/>
    </font>
    <font>
      <u/>
      <sz val="11"/>
      <color rgb="FF0000FF"/>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2C7D7"/>
        <bgColor indexed="64"/>
      </patternFill>
    </fill>
    <fill>
      <patternFill patternType="solid">
        <fgColor rgb="FF0099CC"/>
        <bgColor indexed="64"/>
      </patternFill>
    </fill>
    <fill>
      <patternFill patternType="solid">
        <fgColor rgb="FF92D050"/>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18" fillId="0" borderId="0" applyNumberFormat="0" applyFill="0" applyBorder="0" applyAlignment="0" applyProtection="0"/>
  </cellStyleXfs>
  <cellXfs count="130">
    <xf numFmtId="0" fontId="0" fillId="0" borderId="0" xfId="0"/>
    <xf numFmtId="44" fontId="0" fillId="0" borderId="0" xfId="1" applyFont="1"/>
    <xf numFmtId="164" fontId="0" fillId="0" borderId="0" xfId="1" applyNumberFormat="1" applyFont="1"/>
    <xf numFmtId="49" fontId="0" fillId="0" borderId="0" xfId="0" applyNumberFormat="1"/>
    <xf numFmtId="0" fontId="0" fillId="0" borderId="0" xfId="0" applyAlignment="1">
      <alignment wrapText="1"/>
    </xf>
    <xf numFmtId="164" fontId="0" fillId="0" borderId="0" xfId="0" applyNumberFormat="1"/>
    <xf numFmtId="0" fontId="3" fillId="0" borderId="0" xfId="0" applyFont="1"/>
    <xf numFmtId="0" fontId="3" fillId="0" borderId="0" xfId="0" quotePrefix="1" applyFont="1"/>
    <xf numFmtId="164" fontId="5" fillId="0" borderId="0" xfId="0" applyNumberFormat="1" applyFont="1"/>
    <xf numFmtId="0" fontId="0" fillId="2" borderId="0" xfId="0" applyFill="1"/>
    <xf numFmtId="0" fontId="0" fillId="0" borderId="1" xfId="0" applyBorder="1"/>
    <xf numFmtId="164" fontId="0" fillId="0" borderId="1" xfId="1" applyNumberFormat="1" applyFont="1" applyBorder="1"/>
    <xf numFmtId="49" fontId="3" fillId="0" borderId="1" xfId="0" applyNumberFormat="1" applyFont="1" applyBorder="1"/>
    <xf numFmtId="164" fontId="0" fillId="0" borderId="1" xfId="0" applyNumberFormat="1" applyBorder="1"/>
    <xf numFmtId="3" fontId="0" fillId="0" borderId="1" xfId="0" applyNumberFormat="1" applyBorder="1" applyAlignment="1">
      <alignment wrapText="1"/>
    </xf>
    <xf numFmtId="165" fontId="0" fillId="0" borderId="1" xfId="0" applyNumberFormat="1" applyBorder="1"/>
    <xf numFmtId="166" fontId="0" fillId="0" borderId="1" xfId="0" applyNumberFormat="1" applyBorder="1"/>
    <xf numFmtId="44" fontId="0" fillId="0" borderId="1" xfId="1" applyFont="1" applyBorder="1"/>
    <xf numFmtId="0" fontId="6" fillId="2" borderId="0" xfId="0" applyFont="1" applyFill="1"/>
    <xf numFmtId="0" fontId="0" fillId="3" borderId="2" xfId="0" applyFill="1" applyBorder="1"/>
    <xf numFmtId="0" fontId="0" fillId="3" borderId="3" xfId="0" applyFill="1" applyBorder="1"/>
    <xf numFmtId="0" fontId="7" fillId="3" borderId="3" xfId="0" applyFont="1" applyFill="1" applyBorder="1"/>
    <xf numFmtId="0" fontId="7" fillId="3" borderId="4" xfId="0" applyFont="1" applyFill="1" applyBorder="1"/>
    <xf numFmtId="0" fontId="3" fillId="3" borderId="5" xfId="0" applyFont="1" applyFill="1" applyBorder="1"/>
    <xf numFmtId="164" fontId="0" fillId="0" borderId="6" xfId="1" applyNumberFormat="1" applyFont="1" applyBorder="1"/>
    <xf numFmtId="49" fontId="3" fillId="3" borderId="5" xfId="0" applyNumberFormat="1" applyFont="1" applyFill="1" applyBorder="1"/>
    <xf numFmtId="49" fontId="0" fillId="3" borderId="5" xfId="0" applyNumberFormat="1" applyFill="1" applyBorder="1"/>
    <xf numFmtId="164" fontId="0" fillId="0" borderId="6" xfId="0" applyNumberFormat="1" applyBorder="1"/>
    <xf numFmtId="0" fontId="0" fillId="0" borderId="5" xfId="0" applyBorder="1"/>
    <xf numFmtId="0" fontId="0" fillId="0" borderId="6" xfId="0" applyBorder="1"/>
    <xf numFmtId="0" fontId="0" fillId="3" borderId="5" xfId="0" applyFill="1" applyBorder="1"/>
    <xf numFmtId="165" fontId="0" fillId="0" borderId="6" xfId="0" applyNumberFormat="1" applyBorder="1"/>
    <xf numFmtId="0" fontId="0" fillId="3" borderId="5" xfId="0" applyFill="1" applyBorder="1" applyAlignment="1">
      <alignment wrapText="1"/>
    </xf>
    <xf numFmtId="0" fontId="0" fillId="3" borderId="5" xfId="0" applyFill="1" applyBorder="1" applyAlignment="1">
      <alignment horizontal="left"/>
    </xf>
    <xf numFmtId="166" fontId="0" fillId="0" borderId="6" xfId="0" applyNumberFormat="1" applyBorder="1"/>
    <xf numFmtId="0" fontId="0" fillId="3" borderId="7" xfId="0" applyFill="1" applyBorder="1" applyAlignment="1">
      <alignment wrapText="1"/>
    </xf>
    <xf numFmtId="0" fontId="0" fillId="0" borderId="8" xfId="0" applyBorder="1"/>
    <xf numFmtId="44" fontId="0" fillId="0" borderId="8" xfId="1" applyFont="1" applyBorder="1"/>
    <xf numFmtId="165" fontId="0" fillId="0" borderId="8" xfId="0" applyNumberFormat="1" applyBorder="1"/>
    <xf numFmtId="165" fontId="0" fillId="0" borderId="9" xfId="0" applyNumberFormat="1" applyBorder="1"/>
    <xf numFmtId="0" fontId="0" fillId="0" borderId="10" xfId="0" applyBorder="1"/>
    <xf numFmtId="49" fontId="3" fillId="0" borderId="11" xfId="0" applyNumberFormat="1" applyFont="1" applyBorder="1"/>
    <xf numFmtId="164" fontId="3" fillId="0" borderId="11" xfId="0" applyNumberFormat="1" applyFont="1" applyBorder="1"/>
    <xf numFmtId="164" fontId="3" fillId="0" borderId="12" xfId="0" applyNumberFormat="1" applyFont="1" applyBorder="1"/>
    <xf numFmtId="49" fontId="0" fillId="3" borderId="7" xfId="0" applyNumberFormat="1" applyFill="1" applyBorder="1"/>
    <xf numFmtId="164" fontId="0" fillId="0" borderId="8" xfId="1" applyNumberFormat="1" applyFont="1" applyBorder="1"/>
    <xf numFmtId="0" fontId="0" fillId="0" borderId="9" xfId="0" applyBorder="1"/>
    <xf numFmtId="0" fontId="0" fillId="0" borderId="12" xfId="0" applyBorder="1"/>
    <xf numFmtId="0" fontId="0" fillId="0" borderId="11" xfId="0" applyBorder="1"/>
    <xf numFmtId="0" fontId="4" fillId="3" borderId="7" xfId="0" applyFont="1" applyFill="1" applyBorder="1"/>
    <xf numFmtId="0" fontId="5" fillId="0" borderId="8" xfId="0" applyFont="1" applyBorder="1"/>
    <xf numFmtId="164" fontId="5" fillId="0" borderId="8" xfId="0" applyNumberFormat="1" applyFont="1" applyBorder="1"/>
    <xf numFmtId="164" fontId="5" fillId="0" borderId="9" xfId="1" applyNumberFormat="1" applyFont="1" applyBorder="1"/>
    <xf numFmtId="164" fontId="3" fillId="0" borderId="1" xfId="0" applyNumberFormat="1" applyFont="1" applyBorder="1"/>
    <xf numFmtId="0" fontId="3" fillId="3" borderId="2" xfId="0" applyFont="1" applyFill="1" applyBorder="1"/>
    <xf numFmtId="164" fontId="11" fillId="0" borderId="1" xfId="1" applyNumberFormat="1" applyFont="1" applyBorder="1"/>
    <xf numFmtId="49" fontId="3" fillId="3" borderId="2" xfId="0" applyNumberFormat="1" applyFont="1" applyFill="1" applyBorder="1"/>
    <xf numFmtId="0" fontId="3" fillId="3" borderId="14" xfId="0" applyFont="1" applyFill="1" applyBorder="1"/>
    <xf numFmtId="164" fontId="3" fillId="0" borderId="6" xfId="0" applyNumberFormat="1" applyFont="1" applyBorder="1"/>
    <xf numFmtId="0" fontId="7" fillId="3" borderId="5" xfId="0" applyFont="1" applyFill="1" applyBorder="1"/>
    <xf numFmtId="49" fontId="3" fillId="3" borderId="7" xfId="0" applyNumberFormat="1" applyFont="1" applyFill="1" applyBorder="1"/>
    <xf numFmtId="164" fontId="3" fillId="0" borderId="8" xfId="0" applyNumberFormat="1" applyFont="1" applyBorder="1"/>
    <xf numFmtId="164" fontId="3" fillId="0" borderId="9" xfId="0" applyNumberFormat="1" applyFont="1" applyBorder="1"/>
    <xf numFmtId="164" fontId="3" fillId="5" borderId="8" xfId="0" applyNumberFormat="1" applyFont="1" applyFill="1" applyBorder="1"/>
    <xf numFmtId="164" fontId="3" fillId="5" borderId="9" xfId="0" applyNumberFormat="1" applyFont="1" applyFill="1" applyBorder="1"/>
    <xf numFmtId="49" fontId="3" fillId="3" borderId="15" xfId="0" applyNumberFormat="1" applyFont="1" applyFill="1" applyBorder="1"/>
    <xf numFmtId="164" fontId="0" fillId="0" borderId="16" xfId="1" applyNumberFormat="1" applyFont="1" applyBorder="1"/>
    <xf numFmtId="0" fontId="7" fillId="3" borderId="2" xfId="0" applyFont="1" applyFill="1" applyBorder="1"/>
    <xf numFmtId="0" fontId="0" fillId="0" borderId="13" xfId="0" applyBorder="1"/>
    <xf numFmtId="164" fontId="0" fillId="0" borderId="3" xfId="1" applyNumberFormat="1" applyFont="1" applyBorder="1"/>
    <xf numFmtId="164" fontId="0" fillId="0" borderId="4" xfId="0" applyNumberFormat="1" applyBorder="1"/>
    <xf numFmtId="164" fontId="3" fillId="6" borderId="8" xfId="0" applyNumberFormat="1" applyFont="1" applyFill="1" applyBorder="1"/>
    <xf numFmtId="164" fontId="3" fillId="4" borderId="8" xfId="0" applyNumberFormat="1" applyFont="1" applyFill="1" applyBorder="1"/>
    <xf numFmtId="44" fontId="3" fillId="0" borderId="0" xfId="0" applyNumberFormat="1" applyFont="1"/>
    <xf numFmtId="0" fontId="3" fillId="0" borderId="0" xfId="0" applyFont="1" applyAlignment="1">
      <alignment wrapText="1"/>
    </xf>
    <xf numFmtId="0" fontId="13" fillId="7" borderId="17" xfId="0" applyFont="1" applyFill="1" applyBorder="1" applyAlignment="1">
      <alignment horizontal="centerContinuous" vertical="center"/>
    </xf>
    <xf numFmtId="0" fontId="13" fillId="7" borderId="18" xfId="0" applyFont="1" applyFill="1" applyBorder="1" applyAlignment="1">
      <alignment horizontal="centerContinuous" vertical="center"/>
    </xf>
    <xf numFmtId="0" fontId="13" fillId="7" borderId="19" xfId="0" applyFont="1" applyFill="1" applyBorder="1" applyAlignment="1">
      <alignment horizontal="center" vertical="center" wrapText="1"/>
    </xf>
    <xf numFmtId="0" fontId="15" fillId="0" borderId="17" xfId="0" applyFont="1" applyBorder="1" applyAlignment="1">
      <alignment vertical="center"/>
    </xf>
    <xf numFmtId="0" fontId="15" fillId="0" borderId="21" xfId="0" applyFont="1" applyBorder="1" applyAlignment="1">
      <alignment vertical="center"/>
    </xf>
    <xf numFmtId="0" fontId="15" fillId="0" borderId="10" xfId="0" applyFont="1" applyBorder="1" applyAlignment="1">
      <alignment horizontal="center" vertical="center"/>
    </xf>
    <xf numFmtId="0" fontId="15" fillId="0" borderId="13" xfId="0" applyFont="1" applyBorder="1" applyAlignment="1">
      <alignment vertical="center"/>
    </xf>
    <xf numFmtId="167" fontId="16" fillId="3" borderId="22" xfId="0" applyNumberFormat="1" applyFont="1" applyFill="1" applyBorder="1" applyAlignment="1">
      <alignment horizontal="center" vertical="center"/>
    </xf>
    <xf numFmtId="167" fontId="16" fillId="3" borderId="23" xfId="0" applyNumberFormat="1" applyFont="1" applyFill="1" applyBorder="1" applyAlignment="1">
      <alignment horizontal="center" vertical="center"/>
    </xf>
    <xf numFmtId="167" fontId="16" fillId="3" borderId="24" xfId="0" applyNumberFormat="1" applyFont="1" applyFill="1" applyBorder="1" applyAlignment="1">
      <alignment horizontal="center" vertical="center"/>
    </xf>
    <xf numFmtId="167" fontId="16" fillId="8" borderId="25" xfId="0" applyNumberFormat="1" applyFont="1" applyFill="1" applyBorder="1" applyAlignment="1">
      <alignment horizontal="center" vertical="center"/>
    </xf>
    <xf numFmtId="167" fontId="16" fillId="8" borderId="26" xfId="0" applyNumberFormat="1" applyFont="1" applyFill="1" applyBorder="1" applyAlignment="1">
      <alignment horizontal="center" vertical="center"/>
    </xf>
    <xf numFmtId="0" fontId="15" fillId="0" borderId="1" xfId="0" applyFont="1" applyBorder="1" applyAlignment="1">
      <alignment horizontal="left" vertical="center" indent="1"/>
    </xf>
    <xf numFmtId="168" fontId="17" fillId="0" borderId="1" xfId="0" applyNumberFormat="1" applyFont="1" applyBorder="1" applyAlignment="1">
      <alignment vertical="center"/>
    </xf>
    <xf numFmtId="0" fontId="15" fillId="0" borderId="1" xfId="0" applyFont="1" applyBorder="1" applyAlignment="1">
      <alignment horizontal="left" vertical="center"/>
    </xf>
    <xf numFmtId="168" fontId="15" fillId="0" borderId="1" xfId="0" applyNumberFormat="1" applyFont="1" applyBorder="1" applyAlignment="1">
      <alignment vertical="center"/>
    </xf>
    <xf numFmtId="0" fontId="15" fillId="0" borderId="1" xfId="0" applyFont="1" applyBorder="1" applyAlignment="1">
      <alignment vertical="center"/>
    </xf>
    <xf numFmtId="167" fontId="16" fillId="3" borderId="25" xfId="0" applyNumberFormat="1" applyFont="1" applyFill="1" applyBorder="1" applyAlignment="1">
      <alignment horizontal="center" vertical="center"/>
    </xf>
    <xf numFmtId="0" fontId="13" fillId="7" borderId="13" xfId="0" applyFont="1" applyFill="1" applyBorder="1" applyAlignment="1">
      <alignment horizontal="centerContinuous" vertical="center"/>
    </xf>
    <xf numFmtId="0" fontId="0" fillId="0" borderId="0" xfId="0" quotePrefix="1"/>
    <xf numFmtId="0" fontId="19" fillId="0" borderId="0" xfId="0" applyFont="1" applyAlignment="1">
      <alignment horizontal="center"/>
    </xf>
    <xf numFmtId="44" fontId="0" fillId="0" borderId="1" xfId="0" applyNumberFormat="1" applyBorder="1"/>
    <xf numFmtId="44" fontId="0" fillId="0" borderId="27" xfId="1" applyFont="1" applyBorder="1"/>
    <xf numFmtId="49" fontId="3" fillId="3" borderId="14" xfId="0" applyNumberFormat="1" applyFont="1" applyFill="1" applyBorder="1"/>
    <xf numFmtId="49" fontId="3" fillId="3" borderId="19" xfId="0" applyNumberFormat="1" applyFont="1" applyFill="1" applyBorder="1"/>
    <xf numFmtId="0" fontId="0" fillId="0" borderId="0" xfId="0" applyAlignment="1">
      <alignment horizontal="right"/>
    </xf>
    <xf numFmtId="9" fontId="0" fillId="9" borderId="0" xfId="0" applyNumberFormat="1" applyFill="1" applyAlignment="1">
      <alignment horizontal="center"/>
    </xf>
    <xf numFmtId="164" fontId="0" fillId="9" borderId="1" xfId="1" applyNumberFormat="1" applyFont="1" applyFill="1" applyBorder="1"/>
    <xf numFmtId="0" fontId="22" fillId="0" borderId="0" xfId="0" applyFont="1"/>
    <xf numFmtId="0" fontId="12" fillId="0" borderId="0" xfId="0" applyFont="1" applyAlignment="1">
      <alignment horizontal="left" vertical="top" wrapText="1"/>
    </xf>
    <xf numFmtId="0" fontId="15" fillId="0" borderId="28" xfId="0" applyFont="1" applyBorder="1" applyAlignment="1">
      <alignment vertical="center"/>
    </xf>
    <xf numFmtId="168" fontId="17" fillId="0" borderId="28" xfId="0" applyNumberFormat="1" applyFont="1" applyBorder="1" applyAlignment="1">
      <alignment vertical="center"/>
    </xf>
    <xf numFmtId="0" fontId="0" fillId="0" borderId="0" xfId="0" applyAlignment="1">
      <alignment horizontal="center"/>
    </xf>
    <xf numFmtId="44" fontId="3" fillId="0" borderId="6" xfId="0" applyNumberFormat="1" applyFont="1" applyBorder="1"/>
    <xf numFmtId="44" fontId="0" fillId="0" borderId="34" xfId="1" applyFont="1" applyBorder="1"/>
    <xf numFmtId="44" fontId="0" fillId="0" borderId="8" xfId="0" applyNumberFormat="1" applyBorder="1"/>
    <xf numFmtId="44" fontId="3" fillId="0" borderId="9" xfId="0" applyNumberFormat="1" applyFont="1" applyBorder="1"/>
    <xf numFmtId="49" fontId="3" fillId="3" borderId="35" xfId="0" applyNumberFormat="1" applyFont="1" applyFill="1" applyBorder="1"/>
    <xf numFmtId="44" fontId="0" fillId="0" borderId="33" xfId="1" applyFont="1" applyBorder="1"/>
    <xf numFmtId="44" fontId="0" fillId="0" borderId="11" xfId="0" applyNumberFormat="1" applyBorder="1"/>
    <xf numFmtId="44" fontId="3" fillId="0" borderId="12" xfId="0" applyNumberFormat="1" applyFont="1" applyBorder="1"/>
    <xf numFmtId="0" fontId="3" fillId="3" borderId="36" xfId="0" applyFont="1" applyFill="1" applyBorder="1"/>
    <xf numFmtId="0" fontId="3" fillId="3" borderId="37" xfId="0" applyFont="1" applyFill="1" applyBorder="1"/>
    <xf numFmtId="0" fontId="3" fillId="3" borderId="19" xfId="0" applyFont="1" applyFill="1" applyBorder="1"/>
    <xf numFmtId="0" fontId="14" fillId="8" borderId="18" xfId="0" applyFont="1" applyFill="1" applyBorder="1" applyAlignment="1">
      <alignment horizontal="center" vertical="center"/>
    </xf>
    <xf numFmtId="0" fontId="14" fillId="8" borderId="20" xfId="0" applyFont="1" applyFill="1" applyBorder="1" applyAlignment="1">
      <alignment horizontal="center" vertical="center"/>
    </xf>
    <xf numFmtId="0" fontId="23" fillId="0" borderId="29" xfId="0" applyFont="1" applyBorder="1" applyAlignment="1">
      <alignment horizontal="left" vertical="top" wrapText="1"/>
    </xf>
    <xf numFmtId="0" fontId="23" fillId="0" borderId="28"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6" fillId="2" borderId="0" xfId="0" applyFont="1" applyFill="1" applyAlignment="1">
      <alignment horizontal="center" wrapText="1"/>
    </xf>
    <xf numFmtId="0" fontId="24" fillId="0" borderId="0" xfId="2" applyFont="1"/>
    <xf numFmtId="0" fontId="1"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color rgb="FFF2C7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196272</xdr:rowOff>
    </xdr:from>
    <xdr:to>
      <xdr:col>6</xdr:col>
      <xdr:colOff>11546</xdr:colOff>
      <xdr:row>35</xdr:row>
      <xdr:rowOff>196273</xdr:rowOff>
    </xdr:to>
    <xdr:sp macro="" textlink="">
      <xdr:nvSpPr>
        <xdr:cNvPr id="2" name="TextBox 1">
          <a:extLst>
            <a:ext uri="{FF2B5EF4-FFF2-40B4-BE49-F238E27FC236}">
              <a16:creationId xmlns:a16="http://schemas.microsoft.com/office/drawing/2014/main" id="{507C17D8-8558-D448-9A44-B069A0CC35BB}"/>
            </a:ext>
          </a:extLst>
        </xdr:cNvPr>
        <xdr:cNvSpPr txBox="1"/>
      </xdr:nvSpPr>
      <xdr:spPr>
        <a:xfrm>
          <a:off x="1662546" y="4606636"/>
          <a:ext cx="4167909" cy="1662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*PCIA</a:t>
          </a:r>
          <a:r>
            <a:rPr lang="en-US" sz="1100" b="1" baseline="0"/>
            <a:t> f</a:t>
          </a:r>
          <a:r>
            <a:rPr lang="en-US" sz="1100" b="1"/>
            <a:t>or San Diego Gas &amp; Electric’s service territory</a:t>
          </a:r>
        </a:p>
        <a:p>
          <a:r>
            <a:rPr lang="en-US" sz="1100"/>
            <a:t>Administrative Law Judge proposal:</a:t>
          </a:r>
        </a:p>
        <a:p>
          <a:r>
            <a:rPr lang="en-US" sz="1100"/>
            <a:t>    Residential forecast: 3.46 cents per kilowatt-hour</a:t>
          </a:r>
        </a:p>
        <a:p>
          <a:r>
            <a:rPr lang="en-US" sz="1100"/>
            <a:t>    Medium to large commercial forecast: 2.17 cents per kilowatt-hour</a:t>
          </a:r>
        </a:p>
        <a:p>
          <a:r>
            <a:rPr lang="en-US" sz="1100"/>
            <a:t>Commission's</a:t>
          </a:r>
          <a:r>
            <a:rPr lang="en-US" sz="1100" baseline="0"/>
            <a:t> Adopted Alternate</a:t>
          </a:r>
          <a:r>
            <a:rPr lang="en-US" sz="1100"/>
            <a:t> Proposed Decision:</a:t>
          </a:r>
        </a:p>
        <a:p>
          <a:r>
            <a:rPr lang="en-US" sz="1100"/>
            <a:t>    Residential forecast: 4.25 cents per kilowatt-hour</a:t>
          </a:r>
        </a:p>
        <a:p>
          <a:r>
            <a:rPr lang="en-US" sz="1100"/>
            <a:t>    Medium to large commercial forecast: 2.67 cents per kilowatt-hour</a:t>
          </a:r>
        </a:p>
        <a:p>
          <a:r>
            <a:rPr lang="en-US" sz="1100"/>
            <a:t>PCIA rate</a:t>
          </a:r>
          <a:r>
            <a:rPr lang="en-US" sz="1100" baseline="0"/>
            <a:t> is highly contentious and subject to change</a:t>
          </a:r>
          <a:endParaRPr lang="en-US" sz="1100"/>
        </a:p>
        <a:p>
          <a:endParaRPr lang="en-US" sz="1100"/>
        </a:p>
        <a:p>
          <a:endParaRPr lang="en-US" sz="1100"/>
        </a:p>
      </xdr:txBody>
    </xdr:sp>
    <xdr:clientData/>
  </xdr:twoCellAnchor>
  <xdr:twoCellAnchor>
    <xdr:from>
      <xdr:col>7</xdr:col>
      <xdr:colOff>11544</xdr:colOff>
      <xdr:row>28</xdr:row>
      <xdr:rowOff>11546</xdr:rowOff>
    </xdr:from>
    <xdr:to>
      <xdr:col>13</xdr:col>
      <xdr:colOff>363681</xdr:colOff>
      <xdr:row>36</xdr:row>
      <xdr:rowOff>225136</xdr:rowOff>
    </xdr:to>
    <xdr:sp macro="" textlink="">
      <xdr:nvSpPr>
        <xdr:cNvPr id="3" name="TextBox 2">
          <a:extLst>
            <a:ext uri="{FF2B5EF4-FFF2-40B4-BE49-F238E27FC236}">
              <a16:creationId xmlns:a16="http://schemas.microsoft.com/office/drawing/2014/main" id="{1977E96B-5BE5-974D-8519-FFF3603993D2}"/>
            </a:ext>
          </a:extLst>
        </xdr:cNvPr>
        <xdr:cNvSpPr txBox="1"/>
      </xdr:nvSpPr>
      <xdr:spPr>
        <a:xfrm>
          <a:off x="6730999" y="4488296"/>
          <a:ext cx="5391727" cy="1815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FIT PPA Price</a:t>
          </a:r>
        </a:p>
        <a:p>
          <a:r>
            <a:rPr lang="en-US" sz="1100"/>
            <a:t>Estimates are provided based on an</a:t>
          </a:r>
          <a:r>
            <a:rPr lang="en-US" sz="1100" baseline="0"/>
            <a:t> initial</a:t>
          </a:r>
          <a:r>
            <a:rPr lang="en-US" sz="1100"/>
            <a:t> FIT PPA Energy</a:t>
          </a:r>
          <a:r>
            <a:rPr lang="en-US" sz="1100" baseline="0"/>
            <a:t> Price</a:t>
          </a:r>
          <a:r>
            <a:rPr lang="en-US" sz="1100"/>
            <a:t> of 8¢/kWh in 2018.</a:t>
          </a:r>
        </a:p>
        <a:p>
          <a:r>
            <a:rPr lang="en-US" sz="1100"/>
            <a:t>An alternative target</a:t>
          </a:r>
          <a:r>
            <a:rPr lang="en-US" sz="1100" baseline="0"/>
            <a:t> value of </a:t>
          </a:r>
          <a:r>
            <a:rPr lang="en-US" sz="1100" baseline="0">
              <a:solidFill>
                <a:schemeClr val="dk1"/>
              </a:solidFill>
              <a:effectLst/>
              <a:latin typeface="+mn-lt"/>
              <a:ea typeface="+mn-ea"/>
              <a:cs typeface="+mn-cs"/>
            </a:rPr>
            <a:t>5</a:t>
          </a:r>
          <a:r>
            <a:rPr lang="en-US" sz="1100">
              <a:solidFill>
                <a:schemeClr val="dk1"/>
              </a:solidFill>
              <a:effectLst/>
              <a:latin typeface="+mn-lt"/>
              <a:ea typeface="+mn-ea"/>
              <a:cs typeface="+mn-cs"/>
            </a:rPr>
            <a:t>¢/kWh </a:t>
          </a:r>
          <a:r>
            <a:rPr lang="en-US" sz="1100" baseline="0"/>
            <a:t>for 2022 has been added which is maintained from that point on. Between 2018 and 2022, the price ramps linearly.</a:t>
          </a:r>
        </a:p>
        <a:p>
          <a:endParaRPr lang="en-US" sz="1100"/>
        </a:p>
        <a:p>
          <a:r>
            <a:rPr lang="en-US" sz="1100"/>
            <a:t>Alternate prices may be entered for</a:t>
          </a:r>
          <a:r>
            <a:rPr lang="en-US" sz="1100" baseline="0"/>
            <a:t> comparison</a:t>
          </a:r>
        </a:p>
        <a:p>
          <a:r>
            <a:rPr lang="en-US" sz="1100" baseline="0"/>
            <a:t>If the PCIA is maintained at 4.25¢/kWh, a FIT rate of  8¢/kWh will initially result in higher residential energy prices, matching SDG&amp;E's projected rates in 2024, and resulting in a savings of 2¢/kWh levelized over 20 years.</a:t>
          </a:r>
          <a:endParaRPr lang="en-US" sz="1100"/>
        </a:p>
      </xdr:txBody>
    </xdr:sp>
    <xdr:clientData/>
  </xdr:twoCellAnchor>
  <xdr:twoCellAnchor>
    <xdr:from>
      <xdr:col>14</xdr:col>
      <xdr:colOff>34636</xdr:colOff>
      <xdr:row>28</xdr:row>
      <xdr:rowOff>0</xdr:rowOff>
    </xdr:from>
    <xdr:to>
      <xdr:col>19</xdr:col>
      <xdr:colOff>46181</xdr:colOff>
      <xdr:row>35</xdr:row>
      <xdr:rowOff>207819</xdr:rowOff>
    </xdr:to>
    <xdr:sp macro="" textlink="">
      <xdr:nvSpPr>
        <xdr:cNvPr id="4" name="TextBox 3">
          <a:extLst>
            <a:ext uri="{FF2B5EF4-FFF2-40B4-BE49-F238E27FC236}">
              <a16:creationId xmlns:a16="http://schemas.microsoft.com/office/drawing/2014/main" id="{C587D121-DD8F-3C46-BB6E-BB5F59150003}"/>
            </a:ext>
          </a:extLst>
        </xdr:cNvPr>
        <xdr:cNvSpPr txBox="1"/>
      </xdr:nvSpPr>
      <xdr:spPr>
        <a:xfrm>
          <a:off x="12503727" y="4652818"/>
          <a:ext cx="4167909" cy="1662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Energy Price f</a:t>
          </a:r>
          <a:r>
            <a:rPr lang="en-US" sz="1100" b="1"/>
            <a:t>or San Diego Gas &amp; Electric’s service territory</a:t>
          </a:r>
        </a:p>
        <a:p>
          <a:r>
            <a:rPr lang="en-US" sz="1100"/>
            <a:t> 2018</a:t>
          </a:r>
          <a:r>
            <a:rPr lang="en-US" sz="1100" baseline="0"/>
            <a:t> baseline price</a:t>
          </a:r>
          <a:endParaRPr lang="en-US" sz="1100"/>
        </a:p>
        <a:p>
          <a:r>
            <a:rPr lang="en-US" sz="1100"/>
            <a:t>Residential forecast: 10.138¢/kWh</a:t>
          </a:r>
        </a:p>
        <a:p>
          <a:r>
            <a:rPr lang="en-US" sz="1100"/>
            <a:t>Medium to large commercial forecast: 9.943¢/kWh</a:t>
          </a:r>
        </a:p>
        <a:p>
          <a:r>
            <a:rPr lang="en-US" sz="1100"/>
            <a:t>The 20-year forecast of credits and charges shown here are based on a methodology ordered by the California Public Utilities Commission (CPUC) for use by the state’s electric investor-owned utilities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sdge.com/historical-rates-and-20-year-forecas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FD46-59AF-BB49-9CB5-65BA7170DC9F}">
  <dimension ref="B2:Z45"/>
  <sheetViews>
    <sheetView tabSelected="1" zoomScale="90" zoomScaleNormal="90" workbookViewId="0">
      <pane xSplit="7" ySplit="6" topLeftCell="H7" activePane="bottomRight" state="frozen"/>
      <selection pane="topRight" activeCell="I1" sqref="I1"/>
      <selection pane="bottomLeft" activeCell="A8" sqref="A8"/>
      <selection pane="bottomRight" activeCell="B2" sqref="B2"/>
    </sheetView>
  </sheetViews>
  <sheetFormatPr defaultColWidth="11" defaultRowHeight="15.5"/>
  <cols>
    <col min="2" max="2" width="23.58203125" customWidth="1"/>
    <col min="26" max="26" width="13" customWidth="1"/>
  </cols>
  <sheetData>
    <row r="2" spans="2:26" ht="25">
      <c r="B2" s="18" t="s">
        <v>58</v>
      </c>
      <c r="C2" s="9"/>
      <c r="D2" s="9"/>
      <c r="E2" s="9"/>
    </row>
    <row r="4" spans="2:26">
      <c r="B4" t="s">
        <v>53</v>
      </c>
      <c r="C4" s="95" t="s">
        <v>47</v>
      </c>
      <c r="D4" s="95"/>
      <c r="E4" s="95"/>
      <c r="F4" s="95"/>
      <c r="G4" s="95" t="s">
        <v>48</v>
      </c>
    </row>
    <row r="5" spans="2:26" ht="16" thickBot="1">
      <c r="B5" s="94"/>
      <c r="C5" s="102">
        <v>0.08</v>
      </c>
      <c r="G5" s="102">
        <v>0.05</v>
      </c>
    </row>
    <row r="6" spans="2:26" ht="16" thickBot="1">
      <c r="B6" s="56" t="s">
        <v>16</v>
      </c>
      <c r="C6" s="54">
        <v>2018</v>
      </c>
      <c r="D6" s="54">
        <f>C6+1</f>
        <v>2019</v>
      </c>
      <c r="E6" s="54">
        <f>D6+1</f>
        <v>2020</v>
      </c>
      <c r="F6" s="54">
        <f t="shared" ref="F6:U6" si="0">E6+1</f>
        <v>2021</v>
      </c>
      <c r="G6" s="54">
        <f t="shared" si="0"/>
        <v>2022</v>
      </c>
      <c r="H6" s="54">
        <f t="shared" si="0"/>
        <v>2023</v>
      </c>
      <c r="I6" s="54">
        <f t="shared" si="0"/>
        <v>2024</v>
      </c>
      <c r="J6" s="54">
        <f t="shared" si="0"/>
        <v>2025</v>
      </c>
      <c r="K6" s="54">
        <f t="shared" si="0"/>
        <v>2026</v>
      </c>
      <c r="L6" s="54">
        <f t="shared" si="0"/>
        <v>2027</v>
      </c>
      <c r="M6" s="54">
        <f t="shared" si="0"/>
        <v>2028</v>
      </c>
      <c r="N6" s="54">
        <f t="shared" si="0"/>
        <v>2029</v>
      </c>
      <c r="O6" s="54">
        <f t="shared" si="0"/>
        <v>2030</v>
      </c>
      <c r="P6" s="54">
        <f t="shared" si="0"/>
        <v>2031</v>
      </c>
      <c r="Q6" s="54">
        <f t="shared" si="0"/>
        <v>2032</v>
      </c>
      <c r="R6" s="54">
        <f t="shared" si="0"/>
        <v>2033</v>
      </c>
      <c r="S6" s="54">
        <f t="shared" si="0"/>
        <v>2034</v>
      </c>
      <c r="T6" s="54">
        <f t="shared" si="0"/>
        <v>2035</v>
      </c>
      <c r="U6" s="54">
        <f t="shared" si="0"/>
        <v>2036</v>
      </c>
      <c r="V6" s="54">
        <f>U6+1</f>
        <v>2037</v>
      </c>
      <c r="W6" s="54">
        <f>V6+1</f>
        <v>2038</v>
      </c>
      <c r="X6" s="54">
        <f>W6+1</f>
        <v>2039</v>
      </c>
      <c r="Y6" s="54">
        <f>X6+1</f>
        <v>2040</v>
      </c>
      <c r="Z6" s="57" t="s">
        <v>17</v>
      </c>
    </row>
    <row r="7" spans="2:26" ht="18.5">
      <c r="B7" s="67" t="s">
        <v>54</v>
      </c>
      <c r="C7" s="68"/>
      <c r="D7" s="68"/>
      <c r="E7" s="68"/>
      <c r="F7" s="68"/>
      <c r="G7" s="68"/>
      <c r="H7" s="68"/>
      <c r="I7" s="68"/>
      <c r="J7" s="68"/>
      <c r="K7" s="68"/>
      <c r="L7" s="68"/>
      <c r="M7" s="68"/>
      <c r="N7" s="68"/>
      <c r="O7" s="68"/>
      <c r="P7" s="68"/>
      <c r="Q7" s="68"/>
      <c r="R7" s="68"/>
      <c r="S7" s="68"/>
      <c r="T7" s="68"/>
      <c r="U7" s="68"/>
      <c r="V7" s="68"/>
      <c r="W7" s="68"/>
      <c r="X7" s="69"/>
      <c r="Y7" s="69"/>
      <c r="Z7" s="70"/>
    </row>
    <row r="8" spans="2:26">
      <c r="B8" s="23" t="s">
        <v>9</v>
      </c>
      <c r="C8" s="102">
        <f t="shared" ref="C8:Y8" si="1">C19</f>
        <v>0.08</v>
      </c>
      <c r="D8" s="11">
        <f t="shared" si="1"/>
        <v>7.2500000000000009E-2</v>
      </c>
      <c r="E8" s="11">
        <f t="shared" si="1"/>
        <v>6.5000000000000002E-2</v>
      </c>
      <c r="F8" s="11">
        <f t="shared" si="1"/>
        <v>5.7500000000000002E-2</v>
      </c>
      <c r="G8" s="102">
        <f t="shared" si="1"/>
        <v>0.05</v>
      </c>
      <c r="H8" s="11">
        <f t="shared" si="1"/>
        <v>0.05</v>
      </c>
      <c r="I8" s="11">
        <f t="shared" si="1"/>
        <v>0.05</v>
      </c>
      <c r="J8" s="11">
        <f t="shared" si="1"/>
        <v>0.05</v>
      </c>
      <c r="K8" s="11">
        <f t="shared" si="1"/>
        <v>0.05</v>
      </c>
      <c r="L8" s="11">
        <f t="shared" si="1"/>
        <v>0.05</v>
      </c>
      <c r="M8" s="11">
        <f t="shared" si="1"/>
        <v>0.05</v>
      </c>
      <c r="N8" s="11">
        <f t="shared" si="1"/>
        <v>0.05</v>
      </c>
      <c r="O8" s="11">
        <f t="shared" si="1"/>
        <v>0.05</v>
      </c>
      <c r="P8" s="11">
        <f t="shared" si="1"/>
        <v>0.05</v>
      </c>
      <c r="Q8" s="11">
        <f t="shared" si="1"/>
        <v>0.05</v>
      </c>
      <c r="R8" s="11">
        <f t="shared" si="1"/>
        <v>0.05</v>
      </c>
      <c r="S8" s="11">
        <f t="shared" si="1"/>
        <v>0.05</v>
      </c>
      <c r="T8" s="11">
        <f t="shared" si="1"/>
        <v>0.05</v>
      </c>
      <c r="U8" s="11">
        <f t="shared" si="1"/>
        <v>0.05</v>
      </c>
      <c r="V8" s="11">
        <f t="shared" si="1"/>
        <v>0.05</v>
      </c>
      <c r="W8" s="11">
        <f t="shared" si="1"/>
        <v>0.05</v>
      </c>
      <c r="X8" s="11">
        <f t="shared" si="1"/>
        <v>0.05</v>
      </c>
      <c r="Y8" s="11">
        <f t="shared" si="1"/>
        <v>0.05</v>
      </c>
      <c r="Z8" s="58">
        <f>AVERAGE(C8:Y8)</f>
        <v>5.3260869565217417E-2</v>
      </c>
    </row>
    <row r="9" spans="2:26" ht="16" thickBot="1">
      <c r="B9" s="60" t="s">
        <v>5</v>
      </c>
      <c r="C9" s="63">
        <f>C8</f>
        <v>0.08</v>
      </c>
      <c r="D9" s="63">
        <f t="shared" ref="D9:Z9" si="2">D8</f>
        <v>7.2500000000000009E-2</v>
      </c>
      <c r="E9" s="63">
        <f t="shared" si="2"/>
        <v>6.5000000000000002E-2</v>
      </c>
      <c r="F9" s="63">
        <f t="shared" si="2"/>
        <v>5.7500000000000002E-2</v>
      </c>
      <c r="G9" s="63">
        <f t="shared" si="2"/>
        <v>0.05</v>
      </c>
      <c r="H9" s="63">
        <f t="shared" si="2"/>
        <v>0.05</v>
      </c>
      <c r="I9" s="63">
        <f t="shared" si="2"/>
        <v>0.05</v>
      </c>
      <c r="J9" s="63">
        <f t="shared" si="2"/>
        <v>0.05</v>
      </c>
      <c r="K9" s="63">
        <f t="shared" si="2"/>
        <v>0.05</v>
      </c>
      <c r="L9" s="63">
        <f t="shared" si="2"/>
        <v>0.05</v>
      </c>
      <c r="M9" s="63">
        <f t="shared" si="2"/>
        <v>0.05</v>
      </c>
      <c r="N9" s="63">
        <f t="shared" si="2"/>
        <v>0.05</v>
      </c>
      <c r="O9" s="63">
        <f t="shared" si="2"/>
        <v>0.05</v>
      </c>
      <c r="P9" s="63">
        <f t="shared" si="2"/>
        <v>0.05</v>
      </c>
      <c r="Q9" s="63">
        <f t="shared" si="2"/>
        <v>0.05</v>
      </c>
      <c r="R9" s="63">
        <f t="shared" si="2"/>
        <v>0.05</v>
      </c>
      <c r="S9" s="63">
        <f t="shared" si="2"/>
        <v>0.05</v>
      </c>
      <c r="T9" s="63">
        <f t="shared" si="2"/>
        <v>0.05</v>
      </c>
      <c r="U9" s="63">
        <f t="shared" si="2"/>
        <v>0.05</v>
      </c>
      <c r="V9" s="63">
        <f t="shared" si="2"/>
        <v>0.05</v>
      </c>
      <c r="W9" s="63">
        <f t="shared" si="2"/>
        <v>0.05</v>
      </c>
      <c r="X9" s="63">
        <f t="shared" si="2"/>
        <v>0.05</v>
      </c>
      <c r="Y9" s="63">
        <f t="shared" si="2"/>
        <v>0.05</v>
      </c>
      <c r="Z9" s="64">
        <f t="shared" si="2"/>
        <v>5.3260869565217417E-2</v>
      </c>
    </row>
    <row r="10" spans="2:26" ht="18.5">
      <c r="B10" s="67" t="s">
        <v>60</v>
      </c>
      <c r="C10" s="68"/>
      <c r="D10" s="68"/>
      <c r="E10" s="68"/>
      <c r="F10" s="68"/>
      <c r="G10" s="68"/>
      <c r="H10" s="68"/>
      <c r="I10" s="68"/>
      <c r="J10" s="68"/>
      <c r="K10" s="68"/>
      <c r="L10" s="68"/>
      <c r="M10" s="68"/>
      <c r="N10" s="68"/>
      <c r="O10" s="68"/>
      <c r="P10" s="68"/>
      <c r="Q10" s="68"/>
      <c r="R10" s="68"/>
      <c r="S10" s="68"/>
      <c r="T10" s="68"/>
      <c r="U10" s="68"/>
      <c r="V10" s="68"/>
      <c r="W10" s="68"/>
      <c r="X10" s="69"/>
      <c r="Y10" s="69"/>
      <c r="Z10" s="70"/>
    </row>
    <row r="11" spans="2:26">
      <c r="B11" s="23" t="s">
        <v>9</v>
      </c>
      <c r="C11" s="102">
        <f>C19</f>
        <v>0.08</v>
      </c>
      <c r="D11" s="11">
        <f t="shared" ref="D11:Y11" si="3">D19</f>
        <v>7.2500000000000009E-2</v>
      </c>
      <c r="E11" s="11">
        <f t="shared" si="3"/>
        <v>6.5000000000000002E-2</v>
      </c>
      <c r="F11" s="11">
        <f t="shared" si="3"/>
        <v>5.7500000000000002E-2</v>
      </c>
      <c r="G11" s="102">
        <f t="shared" si="3"/>
        <v>0.05</v>
      </c>
      <c r="H11" s="11">
        <f t="shared" si="3"/>
        <v>0.05</v>
      </c>
      <c r="I11" s="11">
        <f t="shared" si="3"/>
        <v>0.05</v>
      </c>
      <c r="J11" s="11">
        <f t="shared" si="3"/>
        <v>0.05</v>
      </c>
      <c r="K11" s="11">
        <f t="shared" si="3"/>
        <v>0.05</v>
      </c>
      <c r="L11" s="11">
        <f t="shared" si="3"/>
        <v>0.05</v>
      </c>
      <c r="M11" s="11">
        <f t="shared" si="3"/>
        <v>0.05</v>
      </c>
      <c r="N11" s="11">
        <f t="shared" si="3"/>
        <v>0.05</v>
      </c>
      <c r="O11" s="11">
        <f t="shared" si="3"/>
        <v>0.05</v>
      </c>
      <c r="P11" s="11">
        <f t="shared" si="3"/>
        <v>0.05</v>
      </c>
      <c r="Q11" s="11">
        <f t="shared" si="3"/>
        <v>0.05</v>
      </c>
      <c r="R11" s="11">
        <f t="shared" si="3"/>
        <v>0.05</v>
      </c>
      <c r="S11" s="11">
        <f t="shared" si="3"/>
        <v>0.05</v>
      </c>
      <c r="T11" s="11">
        <f t="shared" si="3"/>
        <v>0.05</v>
      </c>
      <c r="U11" s="11">
        <f t="shared" si="3"/>
        <v>0.05</v>
      </c>
      <c r="V11" s="11">
        <f t="shared" si="3"/>
        <v>0.05</v>
      </c>
      <c r="W11" s="11">
        <f t="shared" si="3"/>
        <v>0.05</v>
      </c>
      <c r="X11" s="11">
        <f t="shared" si="3"/>
        <v>0.05</v>
      </c>
      <c r="Y11" s="11">
        <f t="shared" si="3"/>
        <v>0.05</v>
      </c>
      <c r="Z11" s="58">
        <f>AVERAGE(C11:Y11)</f>
        <v>5.3260869565217417E-2</v>
      </c>
    </row>
    <row r="12" spans="2:26">
      <c r="B12" s="65" t="s">
        <v>46</v>
      </c>
      <c r="C12" s="11">
        <f>C25</f>
        <v>2.5700000000000004E-2</v>
      </c>
      <c r="D12" s="11">
        <f t="shared" ref="D12:Y12" si="4">D25</f>
        <v>2.6985000000000002E-2</v>
      </c>
      <c r="E12" s="11">
        <f t="shared" si="4"/>
        <v>2.8334250000000005E-2</v>
      </c>
      <c r="F12" s="11">
        <f t="shared" si="4"/>
        <v>2.9750962500000006E-2</v>
      </c>
      <c r="G12" s="11">
        <f t="shared" si="4"/>
        <v>3.1238510625000007E-2</v>
      </c>
      <c r="H12" s="11">
        <f t="shared" si="4"/>
        <v>3.2800436156250008E-2</v>
      </c>
      <c r="I12" s="11">
        <f t="shared" si="4"/>
        <v>3.4440457964062511E-2</v>
      </c>
      <c r="J12" s="11">
        <f t="shared" si="4"/>
        <v>3.6162480862265638E-2</v>
      </c>
      <c r="K12" s="11">
        <f t="shared" si="4"/>
        <v>3.7970604905378923E-2</v>
      </c>
      <c r="L12" s="11">
        <f t="shared" si="4"/>
        <v>3.9869135150647869E-2</v>
      </c>
      <c r="M12" s="11">
        <f t="shared" si="4"/>
        <v>4.1862591908180265E-2</v>
      </c>
      <c r="N12" s="11">
        <f t="shared" si="4"/>
        <v>4.3955721503589278E-2</v>
      </c>
      <c r="O12" s="11">
        <f t="shared" si="4"/>
        <v>4.6153507578768745E-2</v>
      </c>
      <c r="P12" s="11">
        <f t="shared" si="4"/>
        <v>4.846118295770719E-2</v>
      </c>
      <c r="Q12" s="11">
        <f t="shared" si="4"/>
        <v>5.0884242105592552E-2</v>
      </c>
      <c r="R12" s="11">
        <f t="shared" si="4"/>
        <v>5.3428454210872174E-2</v>
      </c>
      <c r="S12" s="11">
        <f t="shared" si="4"/>
        <v>5.6099876921415784E-2</v>
      </c>
      <c r="T12" s="11">
        <f t="shared" si="4"/>
        <v>5.8904870767486579E-2</v>
      </c>
      <c r="U12" s="11">
        <f t="shared" si="4"/>
        <v>6.1850114305860911E-2</v>
      </c>
      <c r="V12" s="11">
        <f t="shared" si="4"/>
        <v>6.494262002115396E-2</v>
      </c>
      <c r="W12" s="11">
        <f t="shared" si="4"/>
        <v>6.8189751022211656E-2</v>
      </c>
      <c r="X12" s="11">
        <f t="shared" si="4"/>
        <v>7.1599238573322233E-2</v>
      </c>
      <c r="Y12" s="11">
        <f t="shared" si="4"/>
        <v>7.5179200501988341E-2</v>
      </c>
      <c r="Z12" s="58">
        <f>AVERAGE(C12:Y12)</f>
        <v>4.6294052632250213E-2</v>
      </c>
    </row>
    <row r="13" spans="2:26" ht="16" thickBot="1">
      <c r="B13" s="60" t="s">
        <v>5</v>
      </c>
      <c r="C13" s="63">
        <f>C11+C12</f>
        <v>0.1057</v>
      </c>
      <c r="D13" s="63">
        <f t="shared" ref="D13:Y13" si="5">D11+D12</f>
        <v>9.9485000000000018E-2</v>
      </c>
      <c r="E13" s="63">
        <f t="shared" si="5"/>
        <v>9.3334250000000007E-2</v>
      </c>
      <c r="F13" s="63">
        <f t="shared" si="5"/>
        <v>8.7250962500000001E-2</v>
      </c>
      <c r="G13" s="63">
        <f t="shared" si="5"/>
        <v>8.123851062500001E-2</v>
      </c>
      <c r="H13" s="63">
        <f t="shared" si="5"/>
        <v>8.2800436156250018E-2</v>
      </c>
      <c r="I13" s="63">
        <f t="shared" si="5"/>
        <v>8.4440457964062521E-2</v>
      </c>
      <c r="J13" s="63">
        <f t="shared" si="5"/>
        <v>8.6162480862265634E-2</v>
      </c>
      <c r="K13" s="63">
        <f t="shared" si="5"/>
        <v>8.7970604905378919E-2</v>
      </c>
      <c r="L13" s="63">
        <f t="shared" si="5"/>
        <v>8.9869135150647872E-2</v>
      </c>
      <c r="M13" s="63">
        <f t="shared" si="5"/>
        <v>9.1862591908180274E-2</v>
      </c>
      <c r="N13" s="63">
        <f t="shared" si="5"/>
        <v>9.3955721503589273E-2</v>
      </c>
      <c r="O13" s="63">
        <f t="shared" si="5"/>
        <v>9.6153507578768754E-2</v>
      </c>
      <c r="P13" s="63">
        <f t="shared" si="5"/>
        <v>9.84611829577072E-2</v>
      </c>
      <c r="Q13" s="63">
        <f t="shared" si="5"/>
        <v>0.10088424210559255</v>
      </c>
      <c r="R13" s="63">
        <f t="shared" si="5"/>
        <v>0.10342845421087218</v>
      </c>
      <c r="S13" s="63">
        <f t="shared" si="5"/>
        <v>0.10609987692141579</v>
      </c>
      <c r="T13" s="63">
        <f t="shared" si="5"/>
        <v>0.10890487076748659</v>
      </c>
      <c r="U13" s="63">
        <f t="shared" si="5"/>
        <v>0.11185011430586092</v>
      </c>
      <c r="V13" s="63">
        <f t="shared" si="5"/>
        <v>0.11494262002115396</v>
      </c>
      <c r="W13" s="63">
        <f t="shared" si="5"/>
        <v>0.11818975102221166</v>
      </c>
      <c r="X13" s="63">
        <f t="shared" si="5"/>
        <v>0.12159923857332224</v>
      </c>
      <c r="Y13" s="63">
        <f t="shared" si="5"/>
        <v>0.12517920050198833</v>
      </c>
      <c r="Z13" s="64">
        <f>AVERAGE(C13:Y13)</f>
        <v>9.9554922197467602E-2</v>
      </c>
    </row>
    <row r="14" spans="2:26" ht="18.5">
      <c r="B14" s="67" t="s">
        <v>59</v>
      </c>
      <c r="C14" s="68"/>
      <c r="D14" s="68"/>
      <c r="E14" s="68"/>
      <c r="F14" s="68"/>
      <c r="G14" s="68"/>
      <c r="H14" s="68"/>
      <c r="I14" s="68"/>
      <c r="J14" s="68"/>
      <c r="K14" s="68"/>
      <c r="L14" s="68"/>
      <c r="M14" s="68"/>
      <c r="N14" s="68"/>
      <c r="O14" s="68"/>
      <c r="P14" s="68"/>
      <c r="Q14" s="68"/>
      <c r="R14" s="68"/>
      <c r="S14" s="68"/>
      <c r="T14" s="68"/>
      <c r="U14" s="68"/>
      <c r="V14" s="68"/>
      <c r="W14" s="68"/>
      <c r="X14" s="69"/>
      <c r="Y14" s="69"/>
      <c r="Z14" s="70"/>
    </row>
    <row r="15" spans="2:26">
      <c r="B15" s="23" t="s">
        <v>9</v>
      </c>
      <c r="C15" s="102">
        <f t="shared" ref="C15:Y15" si="6">C19</f>
        <v>0.08</v>
      </c>
      <c r="D15" s="11">
        <f t="shared" si="6"/>
        <v>7.2500000000000009E-2</v>
      </c>
      <c r="E15" s="11">
        <f t="shared" si="6"/>
        <v>6.5000000000000002E-2</v>
      </c>
      <c r="F15" s="11">
        <f t="shared" si="6"/>
        <v>5.7500000000000002E-2</v>
      </c>
      <c r="G15" s="102">
        <f t="shared" si="6"/>
        <v>0.05</v>
      </c>
      <c r="H15" s="11">
        <f t="shared" si="6"/>
        <v>0.05</v>
      </c>
      <c r="I15" s="11">
        <f t="shared" si="6"/>
        <v>0.05</v>
      </c>
      <c r="J15" s="11">
        <f t="shared" si="6"/>
        <v>0.05</v>
      </c>
      <c r="K15" s="11">
        <f t="shared" si="6"/>
        <v>0.05</v>
      </c>
      <c r="L15" s="11">
        <f t="shared" si="6"/>
        <v>0.05</v>
      </c>
      <c r="M15" s="11">
        <f t="shared" si="6"/>
        <v>0.05</v>
      </c>
      <c r="N15" s="11">
        <f t="shared" si="6"/>
        <v>0.05</v>
      </c>
      <c r="O15" s="11">
        <f t="shared" si="6"/>
        <v>0.05</v>
      </c>
      <c r="P15" s="11">
        <f t="shared" si="6"/>
        <v>0.05</v>
      </c>
      <c r="Q15" s="11">
        <f t="shared" si="6"/>
        <v>0.05</v>
      </c>
      <c r="R15" s="11">
        <f t="shared" si="6"/>
        <v>0.05</v>
      </c>
      <c r="S15" s="11">
        <f t="shared" si="6"/>
        <v>0.05</v>
      </c>
      <c r="T15" s="11">
        <f t="shared" si="6"/>
        <v>0.05</v>
      </c>
      <c r="U15" s="11">
        <f t="shared" si="6"/>
        <v>0.05</v>
      </c>
      <c r="V15" s="11">
        <f t="shared" si="6"/>
        <v>0.05</v>
      </c>
      <c r="W15" s="11">
        <f t="shared" si="6"/>
        <v>0.05</v>
      </c>
      <c r="X15" s="11">
        <f t="shared" si="6"/>
        <v>0.05</v>
      </c>
      <c r="Y15" s="11">
        <f t="shared" si="6"/>
        <v>0.05</v>
      </c>
      <c r="Z15" s="58">
        <f>AVERAGE(C15:Y15)</f>
        <v>5.3260869565217417E-2</v>
      </c>
    </row>
    <row r="16" spans="2:26">
      <c r="B16" s="25" t="s">
        <v>23</v>
      </c>
      <c r="C16" s="11">
        <v>2.547E-2</v>
      </c>
      <c r="D16" s="11">
        <v>4.2500000000000003E-2</v>
      </c>
      <c r="E16" s="11">
        <v>4.2500000000000003E-2</v>
      </c>
      <c r="F16" s="11">
        <v>4.2500000000000003E-2</v>
      </c>
      <c r="G16" s="11">
        <v>4.2500000000000003E-2</v>
      </c>
      <c r="H16" s="11">
        <v>4.2500000000000003E-2</v>
      </c>
      <c r="I16" s="11">
        <v>4.2500000000000003E-2</v>
      </c>
      <c r="J16" s="11">
        <v>4.2500000000000003E-2</v>
      </c>
      <c r="K16" s="11">
        <v>4.2500000000000003E-2</v>
      </c>
      <c r="L16" s="11">
        <v>4.2500000000000003E-2</v>
      </c>
      <c r="M16" s="11">
        <v>4.2500000000000003E-2</v>
      </c>
      <c r="N16" s="11">
        <v>4.2500000000000003E-2</v>
      </c>
      <c r="O16" s="11">
        <v>4.2500000000000003E-2</v>
      </c>
      <c r="P16" s="11">
        <v>4.2500000000000003E-2</v>
      </c>
      <c r="Q16" s="11">
        <v>4.2500000000000003E-2</v>
      </c>
      <c r="R16" s="11">
        <v>4.2500000000000003E-2</v>
      </c>
      <c r="S16" s="11">
        <v>4.2500000000000003E-2</v>
      </c>
      <c r="T16" s="11">
        <v>4.2500000000000003E-2</v>
      </c>
      <c r="U16" s="11">
        <v>4.2500000000000003E-2</v>
      </c>
      <c r="V16" s="11">
        <v>4.2500000000000003E-2</v>
      </c>
      <c r="W16" s="11">
        <v>4.2500000000000003E-2</v>
      </c>
      <c r="X16" s="11">
        <v>4.2500000000000003E-2</v>
      </c>
      <c r="Y16" s="11">
        <v>4.2500000000000003E-2</v>
      </c>
      <c r="Z16" s="58">
        <f>AVERAGE(C16:Y16)</f>
        <v>4.1759565217391298E-2</v>
      </c>
    </row>
    <row r="17" spans="2:26" ht="16" thickBot="1">
      <c r="B17" s="60" t="s">
        <v>5</v>
      </c>
      <c r="C17" s="63">
        <f>C15+C16</f>
        <v>0.10547000000000001</v>
      </c>
      <c r="D17" s="63">
        <f t="shared" ref="D17:Y17" si="7">D15+D16</f>
        <v>0.11500000000000002</v>
      </c>
      <c r="E17" s="63">
        <f t="shared" si="7"/>
        <v>0.10750000000000001</v>
      </c>
      <c r="F17" s="63">
        <f t="shared" si="7"/>
        <v>0.1</v>
      </c>
      <c r="G17" s="63">
        <f t="shared" si="7"/>
        <v>9.2499999999999999E-2</v>
      </c>
      <c r="H17" s="63">
        <f t="shared" si="7"/>
        <v>9.2499999999999999E-2</v>
      </c>
      <c r="I17" s="63">
        <f t="shared" si="7"/>
        <v>9.2499999999999999E-2</v>
      </c>
      <c r="J17" s="63">
        <f t="shared" si="7"/>
        <v>9.2499999999999999E-2</v>
      </c>
      <c r="K17" s="63">
        <f t="shared" si="7"/>
        <v>9.2499999999999999E-2</v>
      </c>
      <c r="L17" s="63">
        <f t="shared" si="7"/>
        <v>9.2499999999999999E-2</v>
      </c>
      <c r="M17" s="63">
        <f t="shared" si="7"/>
        <v>9.2499999999999999E-2</v>
      </c>
      <c r="N17" s="63">
        <f t="shared" si="7"/>
        <v>9.2499999999999999E-2</v>
      </c>
      <c r="O17" s="63">
        <f t="shared" si="7"/>
        <v>9.2499999999999999E-2</v>
      </c>
      <c r="P17" s="63">
        <f t="shared" si="7"/>
        <v>9.2499999999999999E-2</v>
      </c>
      <c r="Q17" s="63">
        <f t="shared" si="7"/>
        <v>9.2499999999999999E-2</v>
      </c>
      <c r="R17" s="63">
        <f t="shared" si="7"/>
        <v>9.2499999999999999E-2</v>
      </c>
      <c r="S17" s="63">
        <f t="shared" si="7"/>
        <v>9.2499999999999999E-2</v>
      </c>
      <c r="T17" s="63">
        <f t="shared" si="7"/>
        <v>9.2499999999999999E-2</v>
      </c>
      <c r="U17" s="63">
        <f t="shared" si="7"/>
        <v>9.2499999999999999E-2</v>
      </c>
      <c r="V17" s="63">
        <f t="shared" si="7"/>
        <v>9.2499999999999999E-2</v>
      </c>
      <c r="W17" s="63">
        <f t="shared" si="7"/>
        <v>9.2499999999999999E-2</v>
      </c>
      <c r="X17" s="63">
        <f t="shared" si="7"/>
        <v>9.2499999999999999E-2</v>
      </c>
      <c r="Y17" s="63">
        <f t="shared" si="7"/>
        <v>9.2499999999999999E-2</v>
      </c>
      <c r="Z17" s="64">
        <f>AVERAGE(C17:Y17)</f>
        <v>9.5020434782608701E-2</v>
      </c>
    </row>
    <row r="18" spans="2:26" ht="18.5">
      <c r="B18" s="67" t="s">
        <v>52</v>
      </c>
      <c r="C18" s="68"/>
      <c r="D18" s="68"/>
      <c r="E18" s="68"/>
      <c r="F18" s="68"/>
      <c r="G18" s="68"/>
      <c r="H18" s="68"/>
      <c r="I18" s="68"/>
      <c r="J18" s="68"/>
      <c r="K18" s="68"/>
      <c r="L18" s="68"/>
      <c r="M18" s="68"/>
      <c r="N18" s="68"/>
      <c r="O18" s="68"/>
      <c r="P18" s="68"/>
      <c r="Q18" s="68"/>
      <c r="R18" s="68"/>
      <c r="S18" s="68"/>
      <c r="T18" s="68"/>
      <c r="U18" s="68"/>
      <c r="V18" s="68"/>
      <c r="W18" s="68"/>
      <c r="X18" s="69"/>
      <c r="Y18" s="69"/>
      <c r="Z18" s="70"/>
    </row>
    <row r="19" spans="2:26">
      <c r="B19" s="23" t="s">
        <v>9</v>
      </c>
      <c r="C19" s="102">
        <f>($C$5-$G$5)*(C6-$G$6)/($C$6-$G$6)+$G$5</f>
        <v>0.08</v>
      </c>
      <c r="D19" s="11">
        <f>($C$5-$G$5)*(D6-$G$6)/($C$6-$G$6)+$G$5</f>
        <v>7.2500000000000009E-2</v>
      </c>
      <c r="E19" s="11">
        <f>($C$5-$G$5)*(E6-$G$6)/($C$6-$G$6)+$G$5</f>
        <v>6.5000000000000002E-2</v>
      </c>
      <c r="F19" s="11">
        <f>($C$5-$G$5)*(F6-$G$6)/($C$6-$G$6)+$G$5</f>
        <v>5.7500000000000002E-2</v>
      </c>
      <c r="G19" s="102">
        <f>($C$5-$G$5)*(G6-$G$6)/($C$6-$G$6)+$G$5</f>
        <v>0.05</v>
      </c>
      <c r="H19" s="11">
        <f>G19</f>
        <v>0.05</v>
      </c>
      <c r="I19" s="11">
        <f t="shared" ref="I19:Y19" si="8">H19</f>
        <v>0.05</v>
      </c>
      <c r="J19" s="11">
        <f t="shared" si="8"/>
        <v>0.05</v>
      </c>
      <c r="K19" s="11">
        <f t="shared" si="8"/>
        <v>0.05</v>
      </c>
      <c r="L19" s="11">
        <f t="shared" si="8"/>
        <v>0.05</v>
      </c>
      <c r="M19" s="11">
        <f t="shared" si="8"/>
        <v>0.05</v>
      </c>
      <c r="N19" s="11">
        <f t="shared" si="8"/>
        <v>0.05</v>
      </c>
      <c r="O19" s="11">
        <f t="shared" si="8"/>
        <v>0.05</v>
      </c>
      <c r="P19" s="11">
        <f t="shared" si="8"/>
        <v>0.05</v>
      </c>
      <c r="Q19" s="11">
        <f t="shared" si="8"/>
        <v>0.05</v>
      </c>
      <c r="R19" s="11">
        <f t="shared" si="8"/>
        <v>0.05</v>
      </c>
      <c r="S19" s="11">
        <f t="shared" si="8"/>
        <v>0.05</v>
      </c>
      <c r="T19" s="11">
        <f t="shared" si="8"/>
        <v>0.05</v>
      </c>
      <c r="U19" s="11">
        <f t="shared" si="8"/>
        <v>0.05</v>
      </c>
      <c r="V19" s="11">
        <f t="shared" si="8"/>
        <v>0.05</v>
      </c>
      <c r="W19" s="11">
        <f t="shared" si="8"/>
        <v>0.05</v>
      </c>
      <c r="X19" s="11">
        <f t="shared" si="8"/>
        <v>0.05</v>
      </c>
      <c r="Y19" s="11">
        <f t="shared" si="8"/>
        <v>0.05</v>
      </c>
      <c r="Z19" s="58">
        <f>AVERAGE(C19:Y19)</f>
        <v>5.3260869565217417E-2</v>
      </c>
    </row>
    <row r="20" spans="2:26">
      <c r="B20" s="25" t="s">
        <v>23</v>
      </c>
      <c r="C20" s="11">
        <v>2.5467032464777096E-2</v>
      </c>
      <c r="D20" s="11">
        <v>4.2500000000000003E-2</v>
      </c>
      <c r="E20" s="11">
        <v>4.2500000000000003E-2</v>
      </c>
      <c r="F20" s="11">
        <v>4.2500000000000003E-2</v>
      </c>
      <c r="G20" s="11">
        <v>4.2500000000000003E-2</v>
      </c>
      <c r="H20" s="11">
        <v>4.2500000000000003E-2</v>
      </c>
      <c r="I20" s="11">
        <v>4.2500000000000003E-2</v>
      </c>
      <c r="J20" s="11">
        <v>4.2500000000000003E-2</v>
      </c>
      <c r="K20" s="11">
        <v>4.2500000000000003E-2</v>
      </c>
      <c r="L20" s="11">
        <v>4.2500000000000003E-2</v>
      </c>
      <c r="M20" s="11">
        <v>4.2500000000000003E-2</v>
      </c>
      <c r="N20" s="11">
        <v>4.2500000000000003E-2</v>
      </c>
      <c r="O20" s="11">
        <v>4.2500000000000003E-2</v>
      </c>
      <c r="P20" s="11">
        <v>4.2500000000000003E-2</v>
      </c>
      <c r="Q20" s="11">
        <v>4.2500000000000003E-2</v>
      </c>
      <c r="R20" s="11">
        <v>4.2500000000000003E-2</v>
      </c>
      <c r="S20" s="11">
        <v>4.2500000000000003E-2</v>
      </c>
      <c r="T20" s="11">
        <v>4.2500000000000003E-2</v>
      </c>
      <c r="U20" s="11">
        <v>4.2500000000000003E-2</v>
      </c>
      <c r="V20" s="11">
        <v>4.2500000000000003E-2</v>
      </c>
      <c r="W20" s="11">
        <v>4.2500000000000003E-2</v>
      </c>
      <c r="X20" s="11">
        <v>4.2500000000000003E-2</v>
      </c>
      <c r="Y20" s="11">
        <v>4.2500000000000003E-2</v>
      </c>
      <c r="Z20" s="58">
        <f>AVERAGE(C20:Y20)</f>
        <v>4.175943619412073E-2</v>
      </c>
    </row>
    <row r="21" spans="2:26">
      <c r="B21" s="65" t="s">
        <v>46</v>
      </c>
      <c r="C21" s="66">
        <f t="shared" ref="C21:Y21" si="9">C25</f>
        <v>2.5700000000000004E-2</v>
      </c>
      <c r="D21" s="66">
        <f t="shared" si="9"/>
        <v>2.6985000000000002E-2</v>
      </c>
      <c r="E21" s="66">
        <f t="shared" si="9"/>
        <v>2.8334250000000005E-2</v>
      </c>
      <c r="F21" s="66">
        <f t="shared" si="9"/>
        <v>2.9750962500000006E-2</v>
      </c>
      <c r="G21" s="66">
        <f t="shared" si="9"/>
        <v>3.1238510625000007E-2</v>
      </c>
      <c r="H21" s="66">
        <f t="shared" si="9"/>
        <v>3.2800436156250008E-2</v>
      </c>
      <c r="I21" s="66">
        <f t="shared" si="9"/>
        <v>3.4440457964062511E-2</v>
      </c>
      <c r="J21" s="66">
        <f t="shared" si="9"/>
        <v>3.6162480862265638E-2</v>
      </c>
      <c r="K21" s="66">
        <f t="shared" si="9"/>
        <v>3.7970604905378923E-2</v>
      </c>
      <c r="L21" s="66">
        <f t="shared" si="9"/>
        <v>3.9869135150647869E-2</v>
      </c>
      <c r="M21" s="66">
        <f t="shared" si="9"/>
        <v>4.1862591908180265E-2</v>
      </c>
      <c r="N21" s="66">
        <f t="shared" si="9"/>
        <v>4.3955721503589278E-2</v>
      </c>
      <c r="O21" s="66">
        <f t="shared" si="9"/>
        <v>4.6153507578768745E-2</v>
      </c>
      <c r="P21" s="66">
        <f t="shared" si="9"/>
        <v>4.846118295770719E-2</v>
      </c>
      <c r="Q21" s="66">
        <f t="shared" si="9"/>
        <v>5.0884242105592552E-2</v>
      </c>
      <c r="R21" s="66">
        <f t="shared" si="9"/>
        <v>5.3428454210872174E-2</v>
      </c>
      <c r="S21" s="66">
        <f t="shared" si="9"/>
        <v>5.6099876921415784E-2</v>
      </c>
      <c r="T21" s="66">
        <f t="shared" si="9"/>
        <v>5.8904870767486579E-2</v>
      </c>
      <c r="U21" s="66">
        <f t="shared" si="9"/>
        <v>6.1850114305860911E-2</v>
      </c>
      <c r="V21" s="66">
        <f t="shared" si="9"/>
        <v>6.494262002115396E-2</v>
      </c>
      <c r="W21" s="66">
        <f t="shared" si="9"/>
        <v>6.8189751022211656E-2</v>
      </c>
      <c r="X21" s="66">
        <f t="shared" si="9"/>
        <v>7.1599238573322233E-2</v>
      </c>
      <c r="Y21" s="66">
        <f t="shared" si="9"/>
        <v>7.5179200501988341E-2</v>
      </c>
      <c r="Z21" s="58">
        <f>AVERAGE(C21:Y21)</f>
        <v>4.6294052632250213E-2</v>
      </c>
    </row>
    <row r="22" spans="2:26" ht="16" thickBot="1">
      <c r="B22" s="60" t="s">
        <v>5</v>
      </c>
      <c r="C22" s="72">
        <f>SUM(C19:C21)</f>
        <v>0.13116703246477709</v>
      </c>
      <c r="D22" s="72">
        <f t="shared" ref="D22:Y22" si="10">SUM(D19:D21)</f>
        <v>0.14198500000000003</v>
      </c>
      <c r="E22" s="72">
        <f t="shared" si="10"/>
        <v>0.13583425000000002</v>
      </c>
      <c r="F22" s="72">
        <f t="shared" si="10"/>
        <v>0.12975096250000001</v>
      </c>
      <c r="G22" s="72">
        <f t="shared" si="10"/>
        <v>0.12373851062500001</v>
      </c>
      <c r="H22" s="72">
        <f t="shared" si="10"/>
        <v>0.12530043615625</v>
      </c>
      <c r="I22" s="72">
        <f t="shared" si="10"/>
        <v>0.1269404579640625</v>
      </c>
      <c r="J22" s="72">
        <f t="shared" si="10"/>
        <v>0.12866248086226564</v>
      </c>
      <c r="K22" s="72">
        <f t="shared" si="10"/>
        <v>0.13047060490537893</v>
      </c>
      <c r="L22" s="72">
        <f t="shared" si="10"/>
        <v>0.13236913515064785</v>
      </c>
      <c r="M22" s="72">
        <f t="shared" si="10"/>
        <v>0.13436259190818026</v>
      </c>
      <c r="N22" s="72">
        <f t="shared" si="10"/>
        <v>0.13645572150358928</v>
      </c>
      <c r="O22" s="72">
        <f t="shared" si="10"/>
        <v>0.13865350757876874</v>
      </c>
      <c r="P22" s="72">
        <f t="shared" si="10"/>
        <v>0.14096118295770718</v>
      </c>
      <c r="Q22" s="72">
        <f t="shared" si="10"/>
        <v>0.14338424210559256</v>
      </c>
      <c r="R22" s="72">
        <f t="shared" si="10"/>
        <v>0.14592845421087217</v>
      </c>
      <c r="S22" s="72">
        <f t="shared" si="10"/>
        <v>0.1485998769214158</v>
      </c>
      <c r="T22" s="72">
        <f t="shared" si="10"/>
        <v>0.15140487076748657</v>
      </c>
      <c r="U22" s="72">
        <f t="shared" si="10"/>
        <v>0.1543501143058609</v>
      </c>
      <c r="V22" s="72">
        <f t="shared" si="10"/>
        <v>0.15744262002115395</v>
      </c>
      <c r="W22" s="72">
        <f t="shared" si="10"/>
        <v>0.16068975102221167</v>
      </c>
      <c r="X22" s="72">
        <f t="shared" si="10"/>
        <v>0.16409923857332223</v>
      </c>
      <c r="Y22" s="72">
        <f t="shared" si="10"/>
        <v>0.16767920050198834</v>
      </c>
      <c r="Z22" s="64">
        <f>AVERAGE(C22:Y22)</f>
        <v>0.14131435839158832</v>
      </c>
    </row>
    <row r="23" spans="2:26" ht="18.5">
      <c r="B23" s="67" t="s">
        <v>51</v>
      </c>
      <c r="C23" s="68"/>
      <c r="D23" s="68"/>
      <c r="E23" s="68"/>
      <c r="F23" s="68"/>
      <c r="G23" s="68"/>
      <c r="H23" s="68"/>
      <c r="I23" s="68"/>
      <c r="J23" s="68"/>
      <c r="K23" s="68"/>
      <c r="L23" s="68"/>
      <c r="M23" s="68"/>
      <c r="N23" s="68"/>
      <c r="O23" s="68"/>
      <c r="P23" s="68"/>
      <c r="Q23" s="68"/>
      <c r="R23" s="68"/>
      <c r="S23" s="68"/>
      <c r="T23" s="68"/>
      <c r="U23" s="68"/>
      <c r="V23" s="68"/>
      <c r="W23" s="68"/>
      <c r="X23" s="69"/>
      <c r="Y23" s="69"/>
      <c r="Z23" s="70"/>
    </row>
    <row r="24" spans="2:26">
      <c r="B24" s="23" t="s">
        <v>9</v>
      </c>
      <c r="C24" s="11">
        <v>0.10138217636924063</v>
      </c>
      <c r="D24" s="11">
        <v>0.10723779487965139</v>
      </c>
      <c r="E24" s="11">
        <v>0.11205430542786556</v>
      </c>
      <c r="F24" s="11">
        <v>0.11576993935903195</v>
      </c>
      <c r="G24" s="11">
        <v>0.11869927995630283</v>
      </c>
      <c r="H24" s="11">
        <v>0.12066568565849314</v>
      </c>
      <c r="I24" s="11">
        <v>0.12276927804101617</v>
      </c>
      <c r="J24" s="11">
        <v>0.12586736241289165</v>
      </c>
      <c r="K24" s="11">
        <v>0.1293897021604565</v>
      </c>
      <c r="L24" s="11">
        <v>0.13273944668566068</v>
      </c>
      <c r="M24" s="11">
        <v>0.13620222336397675</v>
      </c>
      <c r="N24" s="11">
        <v>0.13948059425806453</v>
      </c>
      <c r="O24" s="11">
        <v>0.14280425780626665</v>
      </c>
      <c r="P24" s="11">
        <v>0.14626724708700475</v>
      </c>
      <c r="Q24" s="11">
        <v>0.1498797816798802</v>
      </c>
      <c r="R24" s="11">
        <v>0.15363655278843688</v>
      </c>
      <c r="S24" s="11">
        <v>0.15748105969850187</v>
      </c>
      <c r="T24" s="11">
        <v>0.16138267205500675</v>
      </c>
      <c r="U24" s="11">
        <v>0.1653567261115412</v>
      </c>
      <c r="V24" s="11">
        <v>0.16942988837445019</v>
      </c>
      <c r="W24" s="11">
        <v>0.17361164736676218</v>
      </c>
      <c r="X24" s="11">
        <f>(W24*(W24/V24))</f>
        <v>0.17789661783160451</v>
      </c>
      <c r="Y24" s="11">
        <f>(X24*(X24/W24))</f>
        <v>0.18228734716783054</v>
      </c>
      <c r="Z24" s="58">
        <f>AVERAGE(C24:Y24)</f>
        <v>0.14096919941477989</v>
      </c>
    </row>
    <row r="25" spans="2:26">
      <c r="B25" s="65" t="s">
        <v>46</v>
      </c>
      <c r="C25" s="66">
        <f>'SDG&amp;E TAC Rate'!C9/1000</f>
        <v>2.5700000000000004E-2</v>
      </c>
      <c r="D25" s="66">
        <f>'SDG&amp;E TAC Rate'!D9/1000</f>
        <v>2.6985000000000002E-2</v>
      </c>
      <c r="E25" s="66">
        <f>'SDG&amp;E TAC Rate'!E9/1000</f>
        <v>2.8334250000000005E-2</v>
      </c>
      <c r="F25" s="66">
        <f>'SDG&amp;E TAC Rate'!F9/1000</f>
        <v>2.9750962500000006E-2</v>
      </c>
      <c r="G25" s="66">
        <f>'SDG&amp;E TAC Rate'!G9/1000</f>
        <v>3.1238510625000007E-2</v>
      </c>
      <c r="H25" s="66">
        <f>'SDG&amp;E TAC Rate'!H9/1000</f>
        <v>3.2800436156250008E-2</v>
      </c>
      <c r="I25" s="66">
        <f>'SDG&amp;E TAC Rate'!I9/1000</f>
        <v>3.4440457964062511E-2</v>
      </c>
      <c r="J25" s="66">
        <f>'SDG&amp;E TAC Rate'!J9/1000</f>
        <v>3.6162480862265638E-2</v>
      </c>
      <c r="K25" s="66">
        <f>'SDG&amp;E TAC Rate'!K9/1000</f>
        <v>3.7970604905378923E-2</v>
      </c>
      <c r="L25" s="66">
        <f>'SDG&amp;E TAC Rate'!L9/1000</f>
        <v>3.9869135150647869E-2</v>
      </c>
      <c r="M25" s="66">
        <f>'SDG&amp;E TAC Rate'!M9/1000</f>
        <v>4.1862591908180265E-2</v>
      </c>
      <c r="N25" s="66">
        <f>'SDG&amp;E TAC Rate'!N9/1000</f>
        <v>4.3955721503589278E-2</v>
      </c>
      <c r="O25" s="66">
        <f>'SDG&amp;E TAC Rate'!O9/1000</f>
        <v>4.6153507578768745E-2</v>
      </c>
      <c r="P25" s="66">
        <f>'SDG&amp;E TAC Rate'!P9/1000</f>
        <v>4.846118295770719E-2</v>
      </c>
      <c r="Q25" s="66">
        <f>'SDG&amp;E TAC Rate'!Q9/1000</f>
        <v>5.0884242105592552E-2</v>
      </c>
      <c r="R25" s="66">
        <f>'SDG&amp;E TAC Rate'!R9/1000</f>
        <v>5.3428454210872174E-2</v>
      </c>
      <c r="S25" s="66">
        <f>'SDG&amp;E TAC Rate'!S9/1000</f>
        <v>5.6099876921415784E-2</v>
      </c>
      <c r="T25" s="66">
        <f>'SDG&amp;E TAC Rate'!T9/1000</f>
        <v>5.8904870767486579E-2</v>
      </c>
      <c r="U25" s="66">
        <f>'SDG&amp;E TAC Rate'!U9/1000</f>
        <v>6.1850114305860911E-2</v>
      </c>
      <c r="V25" s="66">
        <f>'SDG&amp;E TAC Rate'!V9/1000</f>
        <v>6.494262002115396E-2</v>
      </c>
      <c r="W25" s="66">
        <f>'SDG&amp;E TAC Rate'!W9/1000</f>
        <v>6.8189751022211656E-2</v>
      </c>
      <c r="X25" s="66">
        <f>'SDG&amp;E TAC Rate'!X9/1000</f>
        <v>7.1599238573322233E-2</v>
      </c>
      <c r="Y25" s="66">
        <f>'SDG&amp;E TAC Rate'!Y9/1000</f>
        <v>7.5179200501988341E-2</v>
      </c>
      <c r="Z25" s="58">
        <f>AVERAGE(C25:Y25)</f>
        <v>4.6294052632250213E-2</v>
      </c>
    </row>
    <row r="26" spans="2:26" ht="16" thickBot="1">
      <c r="B26" s="60" t="s">
        <v>5</v>
      </c>
      <c r="C26" s="63">
        <f>C24+C25</f>
        <v>0.12708217636924063</v>
      </c>
      <c r="D26" s="63">
        <f t="shared" ref="D26:Y26" si="11">D24+D25</f>
        <v>0.13422279487965139</v>
      </c>
      <c r="E26" s="71">
        <f t="shared" si="11"/>
        <v>0.14038855542786555</v>
      </c>
      <c r="F26" s="71">
        <f t="shared" si="11"/>
        <v>0.14552090185903194</v>
      </c>
      <c r="G26" s="71">
        <f t="shared" si="11"/>
        <v>0.14993779058130285</v>
      </c>
      <c r="H26" s="71">
        <f t="shared" si="11"/>
        <v>0.15346612181474314</v>
      </c>
      <c r="I26" s="71">
        <f t="shared" si="11"/>
        <v>0.15720973600507868</v>
      </c>
      <c r="J26" s="71">
        <f t="shared" si="11"/>
        <v>0.16202984327515729</v>
      </c>
      <c r="K26" s="71">
        <f t="shared" si="11"/>
        <v>0.16736030706583543</v>
      </c>
      <c r="L26" s="71">
        <f t="shared" si="11"/>
        <v>0.17260858183630856</v>
      </c>
      <c r="M26" s="71">
        <f t="shared" si="11"/>
        <v>0.17806481527215701</v>
      </c>
      <c r="N26" s="71">
        <f t="shared" si="11"/>
        <v>0.18343631576165381</v>
      </c>
      <c r="O26" s="71">
        <f t="shared" si="11"/>
        <v>0.18895776538503539</v>
      </c>
      <c r="P26" s="71">
        <f t="shared" si="11"/>
        <v>0.19472843004471194</v>
      </c>
      <c r="Q26" s="71">
        <f t="shared" si="11"/>
        <v>0.20076402378547276</v>
      </c>
      <c r="R26" s="71">
        <f t="shared" si="11"/>
        <v>0.20706500699930905</v>
      </c>
      <c r="S26" s="71">
        <f t="shared" si="11"/>
        <v>0.21358093661991767</v>
      </c>
      <c r="T26" s="71">
        <f t="shared" si="11"/>
        <v>0.22028754282249333</v>
      </c>
      <c r="U26" s="71">
        <f t="shared" si="11"/>
        <v>0.22720684041740211</v>
      </c>
      <c r="V26" s="71">
        <f t="shared" si="11"/>
        <v>0.23437250839560414</v>
      </c>
      <c r="W26" s="71">
        <f t="shared" si="11"/>
        <v>0.24180139838897385</v>
      </c>
      <c r="X26" s="71">
        <f t="shared" si="11"/>
        <v>0.24949585640492675</v>
      </c>
      <c r="Y26" s="71">
        <f t="shared" si="11"/>
        <v>0.25746654766981891</v>
      </c>
      <c r="Z26" s="71">
        <f>SUM(Z24:Z25)</f>
        <v>0.18726325204703009</v>
      </c>
    </row>
    <row r="37" spans="2:6" ht="16" thickBot="1"/>
    <row r="38" spans="2:6" ht="18.5">
      <c r="B38" s="19"/>
      <c r="C38" s="20"/>
      <c r="D38" s="21" t="s">
        <v>0</v>
      </c>
      <c r="E38" s="21" t="s">
        <v>1</v>
      </c>
      <c r="F38" s="22" t="s">
        <v>10</v>
      </c>
    </row>
    <row r="39" spans="2:6">
      <c r="B39" s="23" t="s">
        <v>9</v>
      </c>
      <c r="C39" s="10"/>
      <c r="D39" s="11">
        <v>9.5000000000000001E-2</v>
      </c>
      <c r="E39" s="11">
        <v>6.9000000000000006E-2</v>
      </c>
      <c r="F39" s="24">
        <v>6.9000000000000006E-2</v>
      </c>
    </row>
    <row r="40" spans="2:6">
      <c r="B40" s="25" t="s">
        <v>2</v>
      </c>
      <c r="C40" s="11">
        <v>2.5999999999999999E-2</v>
      </c>
      <c r="D40" s="10" t="s">
        <v>3</v>
      </c>
      <c r="E40" s="11">
        <v>2.5999999999999999E-2</v>
      </c>
      <c r="F40" s="24">
        <v>2.5999999999999999E-2</v>
      </c>
    </row>
    <row r="41" spans="2:6">
      <c r="B41" s="26" t="s">
        <v>11</v>
      </c>
      <c r="C41" s="11">
        <v>2.5700000000000001E-2</v>
      </c>
      <c r="D41" s="13">
        <f>D39+C41</f>
        <v>0.1207</v>
      </c>
      <c r="E41" s="10" t="s">
        <v>4</v>
      </c>
      <c r="F41" s="27">
        <f>F39+F40+C41</f>
        <v>0.1207</v>
      </c>
    </row>
    <row r="42" spans="2:6">
      <c r="B42" s="28"/>
      <c r="C42" s="12" t="s">
        <v>5</v>
      </c>
      <c r="D42" s="13">
        <f>D39+C41</f>
        <v>0.1207</v>
      </c>
      <c r="E42" s="13">
        <f>E39+E40</f>
        <v>9.5000000000000001E-2</v>
      </c>
      <c r="F42" s="27">
        <f>F39+F40+C41</f>
        <v>0.1207</v>
      </c>
    </row>
    <row r="43" spans="2:6" ht="16" thickBot="1">
      <c r="B43" s="44" t="s">
        <v>12</v>
      </c>
      <c r="C43" s="45">
        <v>4.6300000000000001E-2</v>
      </c>
      <c r="D43" s="36"/>
      <c r="E43" s="36" t="s">
        <v>4</v>
      </c>
      <c r="F43" s="46"/>
    </row>
    <row r="44" spans="2:6">
      <c r="B44" s="40"/>
      <c r="C44" s="41" t="s">
        <v>5</v>
      </c>
      <c r="D44" s="42">
        <f>D39+C43</f>
        <v>0.14130000000000001</v>
      </c>
      <c r="E44" s="42">
        <f>E39+E40</f>
        <v>9.5000000000000001E-2</v>
      </c>
      <c r="F44" s="43">
        <f>F39+F40+C43</f>
        <v>0.14130000000000001</v>
      </c>
    </row>
    <row r="45" spans="2:6" ht="16" thickBot="1">
      <c r="B45" s="49" t="s">
        <v>13</v>
      </c>
      <c r="C45" s="50"/>
      <c r="D45" s="50" t="s">
        <v>3</v>
      </c>
      <c r="E45" s="51">
        <f>D44-C40</f>
        <v>0.11530000000000001</v>
      </c>
      <c r="F45" s="52">
        <v>6.9000000000000006E-2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CE37-2E2C-9440-B4AD-3A78A837C0D9}">
  <dimension ref="B2:Z10"/>
  <sheetViews>
    <sheetView topLeftCell="A7" zoomScale="90" zoomScaleNormal="90" workbookViewId="0">
      <selection activeCell="B10" sqref="B10:C10"/>
    </sheetView>
  </sheetViews>
  <sheetFormatPr defaultColWidth="11" defaultRowHeight="15.5"/>
  <sheetData>
    <row r="2" spans="2:26" ht="25">
      <c r="B2" s="18" t="s">
        <v>24</v>
      </c>
      <c r="C2" s="9"/>
      <c r="D2" s="9"/>
      <c r="E2" s="9"/>
    </row>
    <row r="4" spans="2:26">
      <c r="E4" s="100" t="s">
        <v>50</v>
      </c>
      <c r="F4" s="101">
        <v>0.05</v>
      </c>
      <c r="G4" t="s">
        <v>49</v>
      </c>
    </row>
    <row r="5" spans="2:26" ht="16" thickBot="1">
      <c r="C5" s="107" t="s">
        <v>25</v>
      </c>
    </row>
    <row r="6" spans="2:26" ht="16" thickBot="1">
      <c r="B6" s="99" t="s">
        <v>16</v>
      </c>
      <c r="C6" s="116">
        <v>2018</v>
      </c>
      <c r="D6" s="117">
        <f>C6+1</f>
        <v>2019</v>
      </c>
      <c r="E6" s="117">
        <f>D6+1</f>
        <v>2020</v>
      </c>
      <c r="F6" s="117">
        <f t="shared" ref="F6:U6" si="0">E6+1</f>
        <v>2021</v>
      </c>
      <c r="G6" s="117">
        <f t="shared" si="0"/>
        <v>2022</v>
      </c>
      <c r="H6" s="117">
        <f t="shared" si="0"/>
        <v>2023</v>
      </c>
      <c r="I6" s="117">
        <f t="shared" si="0"/>
        <v>2024</v>
      </c>
      <c r="J6" s="117">
        <f t="shared" si="0"/>
        <v>2025</v>
      </c>
      <c r="K6" s="117">
        <f t="shared" si="0"/>
        <v>2026</v>
      </c>
      <c r="L6" s="117">
        <f t="shared" si="0"/>
        <v>2027</v>
      </c>
      <c r="M6" s="117">
        <f t="shared" si="0"/>
        <v>2028</v>
      </c>
      <c r="N6" s="117">
        <f t="shared" si="0"/>
        <v>2029</v>
      </c>
      <c r="O6" s="117">
        <f t="shared" si="0"/>
        <v>2030</v>
      </c>
      <c r="P6" s="117">
        <f t="shared" si="0"/>
        <v>2031</v>
      </c>
      <c r="Q6" s="117">
        <f t="shared" si="0"/>
        <v>2032</v>
      </c>
      <c r="R6" s="117">
        <f t="shared" si="0"/>
        <v>2033</v>
      </c>
      <c r="S6" s="117">
        <f t="shared" si="0"/>
        <v>2034</v>
      </c>
      <c r="T6" s="117">
        <f t="shared" si="0"/>
        <v>2035</v>
      </c>
      <c r="U6" s="117">
        <f t="shared" si="0"/>
        <v>2036</v>
      </c>
      <c r="V6" s="117">
        <f>U6+1</f>
        <v>2037</v>
      </c>
      <c r="W6" s="117">
        <f>V6+1</f>
        <v>2038</v>
      </c>
      <c r="X6" s="117">
        <f>W6+1</f>
        <v>2039</v>
      </c>
      <c r="Y6" s="117">
        <f>X6+1</f>
        <v>2040</v>
      </c>
      <c r="Z6" s="118" t="s">
        <v>17</v>
      </c>
    </row>
    <row r="7" spans="2:26" ht="16" thickBot="1">
      <c r="B7" s="112" t="s">
        <v>18</v>
      </c>
      <c r="C7" s="113">
        <v>11.8</v>
      </c>
      <c r="D7" s="114">
        <f>C7*(1+$F$4)</f>
        <v>12.39</v>
      </c>
      <c r="E7" s="114">
        <f t="shared" ref="E7:Y9" si="1">D7*(1+$F$4)</f>
        <v>13.009500000000001</v>
      </c>
      <c r="F7" s="114">
        <f t="shared" si="1"/>
        <v>13.659975000000001</v>
      </c>
      <c r="G7" s="114">
        <f t="shared" si="1"/>
        <v>14.342973750000002</v>
      </c>
      <c r="H7" s="114">
        <f t="shared" si="1"/>
        <v>15.060122437500002</v>
      </c>
      <c r="I7" s="114">
        <f t="shared" si="1"/>
        <v>15.813128559375002</v>
      </c>
      <c r="J7" s="114">
        <f t="shared" si="1"/>
        <v>16.603784987343754</v>
      </c>
      <c r="K7" s="114">
        <f t="shared" si="1"/>
        <v>17.433974236710942</v>
      </c>
      <c r="L7" s="114">
        <f t="shared" si="1"/>
        <v>18.305672948546491</v>
      </c>
      <c r="M7" s="114">
        <f t="shared" si="1"/>
        <v>19.220956595973817</v>
      </c>
      <c r="N7" s="114">
        <f t="shared" si="1"/>
        <v>20.182004425772508</v>
      </c>
      <c r="O7" s="114">
        <f t="shared" si="1"/>
        <v>21.191104647061135</v>
      </c>
      <c r="P7" s="114">
        <f t="shared" si="1"/>
        <v>22.250659879414194</v>
      </c>
      <c r="Q7" s="114">
        <f t="shared" si="1"/>
        <v>23.363192873384904</v>
      </c>
      <c r="R7" s="114">
        <f t="shared" si="1"/>
        <v>24.531352517054149</v>
      </c>
      <c r="S7" s="114">
        <f t="shared" si="1"/>
        <v>25.757920142906858</v>
      </c>
      <c r="T7" s="114">
        <f t="shared" si="1"/>
        <v>27.045816150052204</v>
      </c>
      <c r="U7" s="114">
        <f t="shared" si="1"/>
        <v>28.398106957554816</v>
      </c>
      <c r="V7" s="114">
        <f t="shared" si="1"/>
        <v>29.818012305432557</v>
      </c>
      <c r="W7" s="114">
        <f t="shared" si="1"/>
        <v>31.308912920704188</v>
      </c>
      <c r="X7" s="114">
        <f t="shared" si="1"/>
        <v>32.874358566739396</v>
      </c>
      <c r="Y7" s="114">
        <f t="shared" si="1"/>
        <v>34.518076495076365</v>
      </c>
      <c r="Z7" s="115">
        <f>AVERAGE(C7:Y7)</f>
        <v>21.255635060721882</v>
      </c>
    </row>
    <row r="8" spans="2:26" ht="16" thickBot="1">
      <c r="B8" s="98" t="s">
        <v>19</v>
      </c>
      <c r="C8" s="97">
        <v>13.9</v>
      </c>
      <c r="D8" s="96">
        <f t="shared" ref="D8:S9" si="2">C8*(1+$F$4)</f>
        <v>14.595000000000001</v>
      </c>
      <c r="E8" s="96">
        <f t="shared" si="2"/>
        <v>15.324750000000002</v>
      </c>
      <c r="F8" s="96">
        <f t="shared" si="2"/>
        <v>16.090987500000001</v>
      </c>
      <c r="G8" s="96">
        <f t="shared" si="2"/>
        <v>16.895536875000001</v>
      </c>
      <c r="H8" s="96">
        <f t="shared" si="2"/>
        <v>17.740313718750002</v>
      </c>
      <c r="I8" s="96">
        <f t="shared" si="2"/>
        <v>18.627329404687504</v>
      </c>
      <c r="J8" s="96">
        <f t="shared" si="2"/>
        <v>19.558695874921881</v>
      </c>
      <c r="K8" s="96">
        <f t="shared" si="2"/>
        <v>20.536630668667975</v>
      </c>
      <c r="L8" s="96">
        <f t="shared" si="2"/>
        <v>21.563462202101373</v>
      </c>
      <c r="M8" s="96">
        <f t="shared" si="2"/>
        <v>22.641635312206443</v>
      </c>
      <c r="N8" s="96">
        <f t="shared" si="2"/>
        <v>23.773717077816766</v>
      </c>
      <c r="O8" s="96">
        <f t="shared" si="2"/>
        <v>24.962402931707604</v>
      </c>
      <c r="P8" s="96">
        <f t="shared" si="2"/>
        <v>26.210523078292987</v>
      </c>
      <c r="Q8" s="96">
        <f t="shared" si="2"/>
        <v>27.521049232207638</v>
      </c>
      <c r="R8" s="96">
        <f t="shared" si="2"/>
        <v>28.897101693818019</v>
      </c>
      <c r="S8" s="96">
        <f t="shared" si="2"/>
        <v>30.341956778508923</v>
      </c>
      <c r="T8" s="96">
        <f t="shared" si="1"/>
        <v>31.859054617434371</v>
      </c>
      <c r="U8" s="96">
        <f t="shared" si="1"/>
        <v>33.45200734830609</v>
      </c>
      <c r="V8" s="96">
        <f t="shared" si="1"/>
        <v>35.124607715721396</v>
      </c>
      <c r="W8" s="96">
        <f t="shared" si="1"/>
        <v>36.880838101507464</v>
      </c>
      <c r="X8" s="96">
        <f t="shared" si="1"/>
        <v>38.724880006582836</v>
      </c>
      <c r="Y8" s="96">
        <f t="shared" si="1"/>
        <v>40.661124006911983</v>
      </c>
      <c r="Z8" s="108">
        <f>AVERAGE(C8:Y8)</f>
        <v>25.038417571528317</v>
      </c>
    </row>
    <row r="9" spans="2:26" ht="16" thickBot="1">
      <c r="B9" s="99" t="s">
        <v>46</v>
      </c>
      <c r="C9" s="109">
        <f>SUM(C7:C8)</f>
        <v>25.700000000000003</v>
      </c>
      <c r="D9" s="110">
        <f t="shared" si="2"/>
        <v>26.985000000000003</v>
      </c>
      <c r="E9" s="110">
        <f t="shared" si="1"/>
        <v>28.334250000000004</v>
      </c>
      <c r="F9" s="110">
        <f t="shared" si="1"/>
        <v>29.750962500000007</v>
      </c>
      <c r="G9" s="110">
        <f t="shared" si="1"/>
        <v>31.238510625000007</v>
      </c>
      <c r="H9" s="110">
        <f t="shared" si="1"/>
        <v>32.800436156250008</v>
      </c>
      <c r="I9" s="110">
        <f t="shared" si="1"/>
        <v>34.44045796406251</v>
      </c>
      <c r="J9" s="110">
        <f t="shared" si="1"/>
        <v>36.162480862265639</v>
      </c>
      <c r="K9" s="110">
        <f t="shared" si="1"/>
        <v>37.97060490537892</v>
      </c>
      <c r="L9" s="110">
        <f t="shared" si="1"/>
        <v>39.869135150647871</v>
      </c>
      <c r="M9" s="110">
        <f t="shared" si="1"/>
        <v>41.862591908180264</v>
      </c>
      <c r="N9" s="110">
        <f t="shared" si="1"/>
        <v>43.955721503589281</v>
      </c>
      <c r="O9" s="110">
        <f t="shared" si="1"/>
        <v>46.153507578768746</v>
      </c>
      <c r="P9" s="110">
        <f t="shared" si="1"/>
        <v>48.461182957707187</v>
      </c>
      <c r="Q9" s="110">
        <f t="shared" si="1"/>
        <v>50.884242105592548</v>
      </c>
      <c r="R9" s="110">
        <f t="shared" si="1"/>
        <v>53.428454210872175</v>
      </c>
      <c r="S9" s="110">
        <f t="shared" si="1"/>
        <v>56.099876921415785</v>
      </c>
      <c r="T9" s="110">
        <f t="shared" si="1"/>
        <v>58.904870767486578</v>
      </c>
      <c r="U9" s="110">
        <f t="shared" si="1"/>
        <v>61.850114305860913</v>
      </c>
      <c r="V9" s="110">
        <f t="shared" si="1"/>
        <v>64.942620021153957</v>
      </c>
      <c r="W9" s="110">
        <f t="shared" si="1"/>
        <v>68.189751022211652</v>
      </c>
      <c r="X9" s="110">
        <f t="shared" si="1"/>
        <v>71.599238573322239</v>
      </c>
      <c r="Y9" s="110">
        <f t="shared" si="1"/>
        <v>75.179200501988348</v>
      </c>
      <c r="Z9" s="111">
        <f>AVERAGE(C9:Y9)</f>
        <v>46.294052632250207</v>
      </c>
    </row>
    <row r="10" spans="2:26" ht="31">
      <c r="B10" s="74" t="s">
        <v>17</v>
      </c>
      <c r="C10" s="73">
        <f>Z9</f>
        <v>46.294052632250207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BC311-E0E3-EA4F-8B80-F6BB477C339D}">
  <dimension ref="A3:Y14"/>
  <sheetViews>
    <sheetView topLeftCell="A10" zoomScale="90" zoomScaleNormal="90" workbookViewId="0">
      <selection activeCell="D16" sqref="D16"/>
    </sheetView>
  </sheetViews>
  <sheetFormatPr defaultColWidth="11" defaultRowHeight="15.5"/>
  <sheetData>
    <row r="3" spans="1:25" ht="16" thickBot="1"/>
    <row r="4" spans="1:25" ht="16" thickBot="1">
      <c r="A4" s="75" t="s">
        <v>35</v>
      </c>
      <c r="B4" s="76"/>
      <c r="C4" s="77"/>
      <c r="D4" s="77"/>
      <c r="E4" s="77"/>
      <c r="F4" s="119" t="s">
        <v>29</v>
      </c>
      <c r="G4" s="119"/>
      <c r="H4" s="119"/>
      <c r="I4" s="119"/>
      <c r="J4" s="119"/>
      <c r="K4" s="119"/>
      <c r="L4" s="119"/>
      <c r="M4" s="119"/>
      <c r="N4" s="119"/>
      <c r="O4" s="119"/>
      <c r="P4" s="119"/>
      <c r="Q4" s="119"/>
      <c r="R4" s="119"/>
      <c r="S4" s="119"/>
      <c r="T4" s="119"/>
      <c r="U4" s="119"/>
      <c r="V4" s="119"/>
      <c r="W4" s="119"/>
      <c r="X4" s="119"/>
      <c r="Y4" s="120"/>
    </row>
    <row r="5" spans="1:25" ht="16" thickBot="1">
      <c r="A5" s="78"/>
      <c r="B5" s="81"/>
      <c r="C5" s="82">
        <v>42370</v>
      </c>
      <c r="D5" s="83">
        <v>42736</v>
      </c>
      <c r="E5" s="84">
        <v>43101</v>
      </c>
      <c r="F5" s="85">
        <v>43466</v>
      </c>
      <c r="G5" s="85">
        <v>43831</v>
      </c>
      <c r="H5" s="85">
        <v>44197</v>
      </c>
      <c r="I5" s="85">
        <v>44562</v>
      </c>
      <c r="J5" s="85">
        <v>44927</v>
      </c>
      <c r="K5" s="85">
        <v>45292</v>
      </c>
      <c r="L5" s="85">
        <v>45658</v>
      </c>
      <c r="M5" s="85">
        <v>46023</v>
      </c>
      <c r="N5" s="85">
        <v>46388</v>
      </c>
      <c r="O5" s="85">
        <v>46753</v>
      </c>
      <c r="P5" s="85">
        <v>47119</v>
      </c>
      <c r="Q5" s="85">
        <v>47484</v>
      </c>
      <c r="R5" s="85">
        <v>47849</v>
      </c>
      <c r="S5" s="85">
        <v>48214</v>
      </c>
      <c r="T5" s="85">
        <v>48580</v>
      </c>
      <c r="U5" s="85">
        <v>48945</v>
      </c>
      <c r="V5" s="85">
        <v>49310</v>
      </c>
      <c r="W5" s="85">
        <v>49675</v>
      </c>
      <c r="X5" s="85">
        <v>50041</v>
      </c>
      <c r="Y5" s="86">
        <v>50406</v>
      </c>
    </row>
    <row r="6" spans="1:25">
      <c r="A6" s="79"/>
      <c r="B6" s="87" t="s">
        <v>30</v>
      </c>
      <c r="C6" s="88">
        <v>-9.8390000000000005E-2</v>
      </c>
      <c r="D6" s="88">
        <v>-0.10688</v>
      </c>
      <c r="E6" s="88">
        <v>-0.10138217636924063</v>
      </c>
      <c r="F6" s="88">
        <v>-0.10723779487965139</v>
      </c>
      <c r="G6" s="88">
        <v>-0.11205430542786556</v>
      </c>
      <c r="H6" s="88">
        <v>-0.11576993935903195</v>
      </c>
      <c r="I6" s="88">
        <v>-0.11869927995630283</v>
      </c>
      <c r="J6" s="88">
        <v>-0.12066568565849314</v>
      </c>
      <c r="K6" s="88">
        <v>-0.12276927804101617</v>
      </c>
      <c r="L6" s="88">
        <v>-0.12586736241289165</v>
      </c>
      <c r="M6" s="88">
        <v>-0.1293897021604565</v>
      </c>
      <c r="N6" s="88">
        <v>-0.13273944668566068</v>
      </c>
      <c r="O6" s="88">
        <v>-0.13620222336397675</v>
      </c>
      <c r="P6" s="88">
        <v>-0.13948059425806453</v>
      </c>
      <c r="Q6" s="88">
        <v>-0.14280425780626665</v>
      </c>
      <c r="R6" s="88">
        <v>-0.14626724708700475</v>
      </c>
      <c r="S6" s="88">
        <v>-0.1498797816798802</v>
      </c>
      <c r="T6" s="88">
        <v>-0.15363655278843688</v>
      </c>
      <c r="U6" s="88">
        <v>-0.15748105969850187</v>
      </c>
      <c r="V6" s="88">
        <v>-0.16138267205500675</v>
      </c>
      <c r="W6" s="88">
        <v>-0.1653567261115412</v>
      </c>
      <c r="X6" s="88">
        <v>-0.16942988837445019</v>
      </c>
      <c r="Y6" s="88">
        <v>-0.17361164736676218</v>
      </c>
    </row>
    <row r="7" spans="1:25">
      <c r="A7" s="79"/>
      <c r="B7" s="87" t="s">
        <v>31</v>
      </c>
      <c r="C7" s="88">
        <v>-8.9380000000000001E-2</v>
      </c>
      <c r="D7" s="88">
        <v>-0.10433000000000001</v>
      </c>
      <c r="E7" s="88">
        <v>-9.9343948394427228E-2</v>
      </c>
      <c r="F7" s="88">
        <v>-0.10305395466670275</v>
      </c>
      <c r="G7" s="88">
        <v>-0.10583219727893058</v>
      </c>
      <c r="H7" s="88">
        <v>-0.10755162751931176</v>
      </c>
      <c r="I7" s="88">
        <v>-0.10921467224476092</v>
      </c>
      <c r="J7" s="88">
        <v>-0.11005835623446093</v>
      </c>
      <c r="K7" s="88">
        <v>-0.1109989715264898</v>
      </c>
      <c r="L7" s="88">
        <v>-0.11273357056773513</v>
      </c>
      <c r="M7" s="88">
        <v>-0.11483740572330642</v>
      </c>
      <c r="N7" s="88">
        <v>-0.11645722501681791</v>
      </c>
      <c r="O7" s="88">
        <v>-0.1181838162141251</v>
      </c>
      <c r="P7" s="88">
        <v>-0.11979393456919683</v>
      </c>
      <c r="Q7" s="88">
        <v>-0.12143825148460011</v>
      </c>
      <c r="R7" s="88">
        <v>-0.12316008334290086</v>
      </c>
      <c r="S7" s="88">
        <v>-0.12492742110301398</v>
      </c>
      <c r="T7" s="88">
        <v>-0.12674904491982844</v>
      </c>
      <c r="U7" s="88">
        <v>-0.12859012778417619</v>
      </c>
      <c r="V7" s="88">
        <v>-0.13043056412977552</v>
      </c>
      <c r="W7" s="88">
        <v>-0.13228259508976298</v>
      </c>
      <c r="X7" s="88">
        <v>-0.1341689345832956</v>
      </c>
      <c r="Y7" s="88">
        <v>-0.13608843017295827</v>
      </c>
    </row>
    <row r="8" spans="1:25">
      <c r="A8" s="79"/>
      <c r="B8" s="87" t="s">
        <v>32</v>
      </c>
      <c r="C8" s="88">
        <v>-9.5610000000000001E-2</v>
      </c>
      <c r="D8" s="88">
        <v>-0.10471999999999999</v>
      </c>
      <c r="E8" s="88">
        <v>-9.9430114969375871E-2</v>
      </c>
      <c r="F8" s="88">
        <v>-0.10318370702323244</v>
      </c>
      <c r="G8" s="88">
        <v>-0.10633134166607686</v>
      </c>
      <c r="H8" s="88">
        <v>-0.10854877830899994</v>
      </c>
      <c r="I8" s="88">
        <v>-0.11018839980408011</v>
      </c>
      <c r="J8" s="88">
        <v>-0.11104680449103228</v>
      </c>
      <c r="K8" s="88">
        <v>-0.11203198580681324</v>
      </c>
      <c r="L8" s="88">
        <v>-0.11372809687962646</v>
      </c>
      <c r="M8" s="88">
        <v>-0.11572334402576612</v>
      </c>
      <c r="N8" s="88">
        <v>-0.11746528622454386</v>
      </c>
      <c r="O8" s="88">
        <v>-0.11929144987566929</v>
      </c>
      <c r="P8" s="88">
        <v>-0.12096647898100214</v>
      </c>
      <c r="Q8" s="88">
        <v>-0.12264194871449659</v>
      </c>
      <c r="R8" s="88">
        <v>-0.12438198686406937</v>
      </c>
      <c r="S8" s="88">
        <v>-0.12618682035763248</v>
      </c>
      <c r="T8" s="88">
        <v>-0.12805548603264402</v>
      </c>
      <c r="U8" s="88">
        <v>-0.12994725420902062</v>
      </c>
      <c r="V8" s="88">
        <v>-0.13184051842315453</v>
      </c>
      <c r="W8" s="88">
        <v>-0.1337453382512041</v>
      </c>
      <c r="X8" s="88">
        <v>-0.13568022110603556</v>
      </c>
      <c r="Y8" s="88">
        <v>-0.13764821057375601</v>
      </c>
    </row>
    <row r="9" spans="1:25">
      <c r="A9" s="79"/>
      <c r="B9" s="87" t="s">
        <v>33</v>
      </c>
      <c r="C9" s="88">
        <v>-8.0439999999999998E-2</v>
      </c>
      <c r="D9" s="88">
        <v>-8.7429999999999994E-2</v>
      </c>
      <c r="E9" s="88">
        <v>-8.2931753525222043E-2</v>
      </c>
      <c r="F9" s="88">
        <v>-8.4166320139930029E-2</v>
      </c>
      <c r="G9" s="88">
        <v>-8.4856621808757415E-2</v>
      </c>
      <c r="H9" s="88">
        <v>-8.4853577966824786E-2</v>
      </c>
      <c r="I9" s="88">
        <v>-8.4517515287414205E-2</v>
      </c>
      <c r="J9" s="88">
        <v>-8.3676462180381037E-2</v>
      </c>
      <c r="K9" s="88">
        <v>-8.302839416330593E-2</v>
      </c>
      <c r="L9" s="88">
        <v>-8.2819884648499903E-2</v>
      </c>
      <c r="M9" s="88">
        <v>-8.2783204409135641E-2</v>
      </c>
      <c r="N9" s="88">
        <v>-8.2491862972562502E-2</v>
      </c>
      <c r="O9" s="88">
        <v>-8.2234718974564969E-2</v>
      </c>
      <c r="P9" s="88">
        <v>-8.1892380667437814E-2</v>
      </c>
      <c r="Q9" s="88">
        <v>-8.1550613799959551E-2</v>
      </c>
      <c r="R9" s="88">
        <v>-8.1238970386614151E-2</v>
      </c>
      <c r="S9" s="88">
        <v>-8.0947780197774238E-2</v>
      </c>
      <c r="T9" s="88">
        <v>-8.0675266363505652E-2</v>
      </c>
      <c r="U9" s="88">
        <v>-8.0398058381672813E-2</v>
      </c>
      <c r="V9" s="88">
        <v>-8.0106860389893009E-2</v>
      </c>
      <c r="W9" s="88">
        <v>-7.9808911086621664E-2</v>
      </c>
      <c r="X9" s="88">
        <v>-7.9515459874249683E-2</v>
      </c>
      <c r="Y9" s="88">
        <v>-7.9226394757089771E-2</v>
      </c>
    </row>
    <row r="10" spans="1:25">
      <c r="A10" s="80"/>
      <c r="B10" s="87" t="s">
        <v>34</v>
      </c>
      <c r="C10" s="88">
        <v>-6.4949999999999994E-2</v>
      </c>
      <c r="D10" s="88">
        <v>-7.0550000000000002E-2</v>
      </c>
      <c r="E10" s="88">
        <v>-6.6912677684094882E-2</v>
      </c>
      <c r="F10" s="88">
        <v>-6.8961149728419352E-2</v>
      </c>
      <c r="G10" s="88">
        <v>-7.0832355817994075E-2</v>
      </c>
      <c r="H10" s="88">
        <v>-7.2426371825799335E-2</v>
      </c>
      <c r="I10" s="88">
        <v>-7.3609464745240896E-2</v>
      </c>
      <c r="J10" s="88">
        <v>-7.4265714010981615E-2</v>
      </c>
      <c r="K10" s="88">
        <v>-7.5048956515041759E-2</v>
      </c>
      <c r="L10" s="88">
        <v>-7.6215506655977205E-2</v>
      </c>
      <c r="M10" s="88">
        <v>-7.7480598574822909E-2</v>
      </c>
      <c r="N10" s="88">
        <v>-7.8639167109561939E-2</v>
      </c>
      <c r="O10" s="88">
        <v>-7.9887808190776455E-2</v>
      </c>
      <c r="P10" s="88">
        <v>-8.10588246496005E-2</v>
      </c>
      <c r="Q10" s="88">
        <v>-8.2224547483031402E-2</v>
      </c>
      <c r="R10" s="88">
        <v>-8.3416543064708193E-2</v>
      </c>
      <c r="S10" s="88">
        <v>-8.4646909816389088E-2</v>
      </c>
      <c r="T10" s="88">
        <v>-8.5920343430540766E-2</v>
      </c>
      <c r="U10" s="88">
        <v>-8.7211874114538276E-2</v>
      </c>
      <c r="V10" s="88">
        <v>-8.850934859869232E-2</v>
      </c>
      <c r="W10" s="88">
        <v>-8.9818404723957981E-2</v>
      </c>
      <c r="X10" s="88">
        <v>-9.1147397643235623E-2</v>
      </c>
      <c r="Y10" s="88">
        <v>-9.2497514929630278E-2</v>
      </c>
    </row>
    <row r="12" spans="1:25">
      <c r="D12" s="128" t="s">
        <v>45</v>
      </c>
    </row>
    <row r="13" spans="1:25">
      <c r="D13" s="129" t="s">
        <v>36</v>
      </c>
    </row>
    <row r="14" spans="1:25">
      <c r="D14" s="129" t="s">
        <v>37</v>
      </c>
    </row>
  </sheetData>
  <mergeCells count="1">
    <mergeCell ref="F4:Y4"/>
  </mergeCells>
  <hyperlinks>
    <hyperlink ref="D12" r:id="rId1" xr:uid="{418EB927-7899-4BBC-A497-A9DB75C2F18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30D3-79FB-D64A-A400-F28876E0FF21}">
  <dimension ref="B2:Z46"/>
  <sheetViews>
    <sheetView zoomScale="90" zoomScaleNormal="90" workbookViewId="0">
      <selection activeCell="B2" sqref="B2:F2"/>
    </sheetView>
  </sheetViews>
  <sheetFormatPr defaultColWidth="11" defaultRowHeight="15.5"/>
  <cols>
    <col min="2" max="2" width="14.33203125" customWidth="1"/>
  </cols>
  <sheetData>
    <row r="2" spans="2:26" ht="50.5" customHeight="1">
      <c r="B2" s="127" t="s">
        <v>62</v>
      </c>
      <c r="C2" s="127"/>
      <c r="D2" s="127"/>
      <c r="E2" s="127"/>
      <c r="F2" s="127"/>
    </row>
    <row r="4" spans="2:26" ht="16" thickBot="1"/>
    <row r="5" spans="2:26" ht="18.5">
      <c r="B5" s="19"/>
      <c r="C5" s="20"/>
      <c r="D5" s="21" t="s">
        <v>0</v>
      </c>
      <c r="E5" s="21" t="s">
        <v>1</v>
      </c>
      <c r="F5" s="22" t="s">
        <v>10</v>
      </c>
    </row>
    <row r="6" spans="2:26">
      <c r="B6" s="23" t="s">
        <v>9</v>
      </c>
      <c r="C6" s="10"/>
      <c r="D6" s="11">
        <v>9.5000000000000001E-2</v>
      </c>
      <c r="E6" s="11">
        <v>6.9000000000000006E-2</v>
      </c>
      <c r="F6" s="24">
        <v>6.9000000000000006E-2</v>
      </c>
    </row>
    <row r="7" spans="2:26">
      <c r="B7" s="25" t="s">
        <v>2</v>
      </c>
      <c r="C7" s="11">
        <v>2.5999999999999999E-2</v>
      </c>
      <c r="D7" s="10" t="s">
        <v>3</v>
      </c>
      <c r="E7" s="11">
        <v>2.5999999999999999E-2</v>
      </c>
      <c r="F7" s="24">
        <v>2.5999999999999999E-2</v>
      </c>
    </row>
    <row r="8" spans="2:26">
      <c r="B8" s="25" t="s">
        <v>55</v>
      </c>
      <c r="C8" s="11">
        <v>2.5700000000000001E-2</v>
      </c>
      <c r="D8" s="13">
        <f>D6+C8</f>
        <v>0.1207</v>
      </c>
      <c r="E8" s="10" t="s">
        <v>4</v>
      </c>
      <c r="F8" s="27">
        <f>F6+F7+C8</f>
        <v>0.1207</v>
      </c>
    </row>
    <row r="9" spans="2:26">
      <c r="B9" s="28"/>
      <c r="C9" s="12" t="s">
        <v>5</v>
      </c>
      <c r="D9" s="13">
        <f>D6+C8</f>
        <v>0.1207</v>
      </c>
      <c r="E9" s="13">
        <f>E6+E7</f>
        <v>9.5000000000000001E-2</v>
      </c>
      <c r="F9" s="27">
        <f>F6+F7+C8</f>
        <v>0.1207</v>
      </c>
    </row>
    <row r="10" spans="2:26" ht="16" thickBot="1">
      <c r="B10" s="60" t="s">
        <v>56</v>
      </c>
      <c r="C10" s="45">
        <v>4.6300000000000001E-2</v>
      </c>
      <c r="D10" s="36"/>
      <c r="E10" s="36" t="s">
        <v>4</v>
      </c>
      <c r="F10" s="46"/>
    </row>
    <row r="11" spans="2:26">
      <c r="B11" s="40"/>
      <c r="C11" s="41" t="s">
        <v>5</v>
      </c>
      <c r="D11" s="42">
        <f>D6+C10</f>
        <v>0.14130000000000001</v>
      </c>
      <c r="E11" s="42">
        <f>E6+E7</f>
        <v>9.5000000000000001E-2</v>
      </c>
      <c r="F11" s="43">
        <f>F6+F7+C10</f>
        <v>0.14130000000000001</v>
      </c>
    </row>
    <row r="12" spans="2:26" ht="16" thickBot="1">
      <c r="B12" s="49" t="s">
        <v>13</v>
      </c>
      <c r="C12" s="50"/>
      <c r="D12" s="50" t="s">
        <v>3</v>
      </c>
      <c r="E12" s="51">
        <f>D11-C7</f>
        <v>0.11530000000000001</v>
      </c>
      <c r="F12" s="52">
        <v>6.9000000000000006E-2</v>
      </c>
    </row>
    <row r="15" spans="2:26" ht="16" thickBot="1"/>
    <row r="16" spans="2:26">
      <c r="B16" s="56" t="s">
        <v>16</v>
      </c>
      <c r="C16" s="54">
        <v>2018</v>
      </c>
      <c r="D16" s="54">
        <f>C16+1</f>
        <v>2019</v>
      </c>
      <c r="E16" s="54">
        <f>D16+1</f>
        <v>2020</v>
      </c>
      <c r="F16" s="54">
        <f t="shared" ref="F16:U16" si="0">E16+1</f>
        <v>2021</v>
      </c>
      <c r="G16" s="54">
        <f t="shared" si="0"/>
        <v>2022</v>
      </c>
      <c r="H16" s="54">
        <f t="shared" si="0"/>
        <v>2023</v>
      </c>
      <c r="I16" s="54">
        <f t="shared" si="0"/>
        <v>2024</v>
      </c>
      <c r="J16" s="54">
        <f t="shared" si="0"/>
        <v>2025</v>
      </c>
      <c r="K16" s="54">
        <f t="shared" si="0"/>
        <v>2026</v>
      </c>
      <c r="L16" s="54">
        <f t="shared" si="0"/>
        <v>2027</v>
      </c>
      <c r="M16" s="54">
        <f t="shared" si="0"/>
        <v>2028</v>
      </c>
      <c r="N16" s="54">
        <f t="shared" si="0"/>
        <v>2029</v>
      </c>
      <c r="O16" s="54">
        <f t="shared" si="0"/>
        <v>2030</v>
      </c>
      <c r="P16" s="54">
        <f t="shared" si="0"/>
        <v>2031</v>
      </c>
      <c r="Q16" s="54">
        <f t="shared" si="0"/>
        <v>2032</v>
      </c>
      <c r="R16" s="54">
        <f t="shared" si="0"/>
        <v>2033</v>
      </c>
      <c r="S16" s="54">
        <f t="shared" si="0"/>
        <v>2034</v>
      </c>
      <c r="T16" s="54">
        <f t="shared" si="0"/>
        <v>2035</v>
      </c>
      <c r="U16" s="54">
        <f t="shared" si="0"/>
        <v>2036</v>
      </c>
      <c r="V16" s="54">
        <f>U16+1</f>
        <v>2037</v>
      </c>
      <c r="W16" s="54">
        <f>V16+1</f>
        <v>2038</v>
      </c>
      <c r="X16" s="54">
        <f>W16+1</f>
        <v>2039</v>
      </c>
      <c r="Y16" s="54">
        <f>X16+1</f>
        <v>2040</v>
      </c>
      <c r="Z16" s="57" t="s">
        <v>17</v>
      </c>
    </row>
    <row r="17" spans="2:26">
      <c r="B17" s="25" t="s">
        <v>18</v>
      </c>
      <c r="C17" s="11">
        <v>1.18E-2</v>
      </c>
      <c r="D17" s="13">
        <f>C17*1.05</f>
        <v>1.239E-2</v>
      </c>
      <c r="E17" s="13">
        <f t="shared" ref="E17:Y19" si="1">D17*1.05</f>
        <v>1.30095E-2</v>
      </c>
      <c r="F17" s="13">
        <f t="shared" si="1"/>
        <v>1.3659975000000001E-2</v>
      </c>
      <c r="G17" s="13">
        <f t="shared" si="1"/>
        <v>1.4342973750000002E-2</v>
      </c>
      <c r="H17" s="13">
        <f t="shared" si="1"/>
        <v>1.5060122437500002E-2</v>
      </c>
      <c r="I17" s="13">
        <f t="shared" si="1"/>
        <v>1.5813128559375004E-2</v>
      </c>
      <c r="J17" s="13">
        <f t="shared" si="1"/>
        <v>1.6603784987343755E-2</v>
      </c>
      <c r="K17" s="13">
        <f t="shared" si="1"/>
        <v>1.7433974236710944E-2</v>
      </c>
      <c r="L17" s="13">
        <f t="shared" si="1"/>
        <v>1.8305672948546493E-2</v>
      </c>
      <c r="M17" s="13">
        <f t="shared" si="1"/>
        <v>1.922095659597382E-2</v>
      </c>
      <c r="N17" s="13">
        <f t="shared" si="1"/>
        <v>2.0182004425772511E-2</v>
      </c>
      <c r="O17" s="13">
        <f t="shared" si="1"/>
        <v>2.1191104647061136E-2</v>
      </c>
      <c r="P17" s="13">
        <f t="shared" si="1"/>
        <v>2.2250659879414193E-2</v>
      </c>
      <c r="Q17" s="13">
        <f t="shared" si="1"/>
        <v>2.3363192873384904E-2</v>
      </c>
      <c r="R17" s="13">
        <f t="shared" si="1"/>
        <v>2.4531352517054149E-2</v>
      </c>
      <c r="S17" s="13">
        <f t="shared" si="1"/>
        <v>2.5757920142906857E-2</v>
      </c>
      <c r="T17" s="13">
        <f t="shared" si="1"/>
        <v>2.70458161500522E-2</v>
      </c>
      <c r="U17" s="13">
        <f t="shared" si="1"/>
        <v>2.8398106957554813E-2</v>
      </c>
      <c r="V17" s="13">
        <f t="shared" si="1"/>
        <v>2.9818012305432556E-2</v>
      </c>
      <c r="W17" s="13">
        <f t="shared" si="1"/>
        <v>3.1308912920704188E-2</v>
      </c>
      <c r="X17" s="13">
        <f t="shared" si="1"/>
        <v>3.2874358566739398E-2</v>
      </c>
      <c r="Y17" s="13">
        <f t="shared" si="1"/>
        <v>3.451807649507637E-2</v>
      </c>
      <c r="Z17" s="58">
        <f>AVERAGE(C17:Y17)</f>
        <v>2.1255635060721881E-2</v>
      </c>
    </row>
    <row r="18" spans="2:26">
      <c r="B18" s="25" t="s">
        <v>19</v>
      </c>
      <c r="C18" s="11">
        <v>1.3899999999999999E-2</v>
      </c>
      <c r="D18" s="13">
        <f>C18*1.05</f>
        <v>1.4595E-2</v>
      </c>
      <c r="E18" s="13">
        <f t="shared" si="1"/>
        <v>1.5324750000000002E-2</v>
      </c>
      <c r="F18" s="13">
        <f t="shared" si="1"/>
        <v>1.6090987500000001E-2</v>
      </c>
      <c r="G18" s="13">
        <f t="shared" si="1"/>
        <v>1.6895536875000002E-2</v>
      </c>
      <c r="H18" s="13">
        <f t="shared" si="1"/>
        <v>1.7740313718750005E-2</v>
      </c>
      <c r="I18" s="13">
        <f t="shared" si="1"/>
        <v>1.8627329404687507E-2</v>
      </c>
      <c r="J18" s="13">
        <f t="shared" si="1"/>
        <v>1.9558695874921882E-2</v>
      </c>
      <c r="K18" s="13">
        <f t="shared" si="1"/>
        <v>2.0536630668667979E-2</v>
      </c>
      <c r="L18" s="13">
        <f t="shared" si="1"/>
        <v>2.1563462202101379E-2</v>
      </c>
      <c r="M18" s="13">
        <f t="shared" si="1"/>
        <v>2.2641635312206448E-2</v>
      </c>
      <c r="N18" s="13">
        <f t="shared" si="1"/>
        <v>2.377371707781677E-2</v>
      </c>
      <c r="O18" s="13">
        <f t="shared" si="1"/>
        <v>2.4962402931707608E-2</v>
      </c>
      <c r="P18" s="13">
        <f t="shared" si="1"/>
        <v>2.621052307829299E-2</v>
      </c>
      <c r="Q18" s="13">
        <f t="shared" si="1"/>
        <v>2.7521049232207641E-2</v>
      </c>
      <c r="R18" s="13">
        <f t="shared" si="1"/>
        <v>2.8897101693818025E-2</v>
      </c>
      <c r="S18" s="13">
        <f t="shared" si="1"/>
        <v>3.0341956778508927E-2</v>
      </c>
      <c r="T18" s="13">
        <f t="shared" si="1"/>
        <v>3.1859054617434372E-2</v>
      </c>
      <c r="U18" s="13">
        <f t="shared" si="1"/>
        <v>3.3452007348306091E-2</v>
      </c>
      <c r="V18" s="13">
        <f t="shared" si="1"/>
        <v>3.5124607715721394E-2</v>
      </c>
      <c r="W18" s="13">
        <f t="shared" si="1"/>
        <v>3.6880838101507468E-2</v>
      </c>
      <c r="X18" s="13">
        <f t="shared" si="1"/>
        <v>3.8724880006582842E-2</v>
      </c>
      <c r="Y18" s="13">
        <f t="shared" si="1"/>
        <v>4.0661124006911985E-2</v>
      </c>
      <c r="Z18" s="58">
        <f>AVERAGE(C18:Y18)</f>
        <v>2.5038417571528322E-2</v>
      </c>
    </row>
    <row r="19" spans="2:26">
      <c r="B19" s="25" t="s">
        <v>20</v>
      </c>
      <c r="C19" s="11">
        <f>SUM(C17:C18)</f>
        <v>2.5700000000000001E-2</v>
      </c>
      <c r="D19" s="13">
        <f>C19*1.05</f>
        <v>2.6985000000000002E-2</v>
      </c>
      <c r="E19" s="13">
        <f t="shared" si="1"/>
        <v>2.8334250000000002E-2</v>
      </c>
      <c r="F19" s="13">
        <f t="shared" si="1"/>
        <v>2.9750962500000002E-2</v>
      </c>
      <c r="G19" s="13">
        <f t="shared" si="1"/>
        <v>3.1238510625000004E-2</v>
      </c>
      <c r="H19" s="13">
        <f t="shared" si="1"/>
        <v>3.2800436156250008E-2</v>
      </c>
      <c r="I19" s="13">
        <f t="shared" si="1"/>
        <v>3.4440457964062511E-2</v>
      </c>
      <c r="J19" s="13">
        <f t="shared" si="1"/>
        <v>3.6162480862265638E-2</v>
      </c>
      <c r="K19" s="13">
        <f t="shared" si="1"/>
        <v>3.7970604905378923E-2</v>
      </c>
      <c r="L19" s="13">
        <f t="shared" si="1"/>
        <v>3.9869135150647869E-2</v>
      </c>
      <c r="M19" s="13">
        <f t="shared" si="1"/>
        <v>4.1862591908180265E-2</v>
      </c>
      <c r="N19" s="13">
        <f t="shared" si="1"/>
        <v>4.3955721503589278E-2</v>
      </c>
      <c r="O19" s="13">
        <f t="shared" si="1"/>
        <v>4.6153507578768745E-2</v>
      </c>
      <c r="P19" s="13">
        <f t="shared" si="1"/>
        <v>4.8461182957707183E-2</v>
      </c>
      <c r="Q19" s="13">
        <f t="shared" si="1"/>
        <v>5.0884242105592545E-2</v>
      </c>
      <c r="R19" s="13">
        <f t="shared" si="1"/>
        <v>5.3428454210872174E-2</v>
      </c>
      <c r="S19" s="13">
        <f t="shared" si="1"/>
        <v>5.6099876921415784E-2</v>
      </c>
      <c r="T19" s="13">
        <f t="shared" si="1"/>
        <v>5.8904870767486572E-2</v>
      </c>
      <c r="U19" s="13">
        <f t="shared" si="1"/>
        <v>6.1850114305860904E-2</v>
      </c>
      <c r="V19" s="13">
        <f t="shared" si="1"/>
        <v>6.4942620021153946E-2</v>
      </c>
      <c r="W19" s="13">
        <f t="shared" si="1"/>
        <v>6.8189751022211642E-2</v>
      </c>
      <c r="X19" s="13">
        <f t="shared" si="1"/>
        <v>7.1599238573322233E-2</v>
      </c>
      <c r="Y19" s="13">
        <f t="shared" si="1"/>
        <v>7.5179200501988341E-2</v>
      </c>
      <c r="Z19" s="58">
        <f>AVERAGE(C19:Y19)</f>
        <v>4.6294052632250213E-2</v>
      </c>
    </row>
    <row r="20" spans="2:26" ht="18.5">
      <c r="B20" s="59" t="s">
        <v>0</v>
      </c>
      <c r="X20" s="11"/>
      <c r="Y20" s="11"/>
      <c r="Z20" s="27"/>
    </row>
    <row r="21" spans="2:26">
      <c r="B21" s="23" t="s">
        <v>9</v>
      </c>
      <c r="C21" s="11">
        <v>0.10138217636924063</v>
      </c>
      <c r="D21" s="11">
        <v>0.10723779487965139</v>
      </c>
      <c r="E21" s="11">
        <v>0.11205430542786556</v>
      </c>
      <c r="F21" s="11">
        <v>0.11576993935903195</v>
      </c>
      <c r="G21" s="11">
        <v>0.11869927995630283</v>
      </c>
      <c r="H21" s="11">
        <v>0.12066568565849314</v>
      </c>
      <c r="I21" s="11">
        <v>0.12276927804101617</v>
      </c>
      <c r="J21" s="11">
        <v>0.12586736241289165</v>
      </c>
      <c r="K21" s="11">
        <v>0.1293897021604565</v>
      </c>
      <c r="L21" s="11">
        <v>0.13273944668566068</v>
      </c>
      <c r="M21" s="11">
        <v>0.13620222336397675</v>
      </c>
      <c r="N21" s="11">
        <v>0.13948059425806453</v>
      </c>
      <c r="O21" s="11">
        <v>0.14280425780626665</v>
      </c>
      <c r="P21" s="11">
        <v>0.14626724708700475</v>
      </c>
      <c r="Q21" s="11">
        <v>0.1498797816798802</v>
      </c>
      <c r="R21" s="11">
        <v>0.15363655278843688</v>
      </c>
      <c r="S21" s="11">
        <v>0.15748105969850187</v>
      </c>
      <c r="T21" s="11">
        <v>0.16138267205500675</v>
      </c>
      <c r="U21" s="11">
        <v>0.1653567261115412</v>
      </c>
      <c r="V21" s="11">
        <v>0.16942988837445019</v>
      </c>
      <c r="W21" s="11">
        <v>0.17361164736676218</v>
      </c>
      <c r="X21" s="11">
        <f>(W21*(W21/V21))</f>
        <v>0.17789661783160451</v>
      </c>
      <c r="Y21" s="11">
        <f>(X21*(X21/W21))</f>
        <v>0.18228734716783054</v>
      </c>
      <c r="Z21" s="58">
        <f>AVERAGE(C21:Y21)</f>
        <v>0.14096919941477989</v>
      </c>
    </row>
    <row r="22" spans="2:26" s="6" customFormat="1">
      <c r="B22" s="25" t="s">
        <v>5</v>
      </c>
      <c r="C22" s="53">
        <f>C21+C19</f>
        <v>0.12708217636924063</v>
      </c>
      <c r="D22" s="53">
        <f t="shared" ref="D22:Y22" si="2">D21+D19</f>
        <v>0.13422279487965139</v>
      </c>
      <c r="E22" s="53">
        <f t="shared" si="2"/>
        <v>0.14038855542786555</v>
      </c>
      <c r="F22" s="53">
        <f t="shared" si="2"/>
        <v>0.14552090185903194</v>
      </c>
      <c r="G22" s="53">
        <f t="shared" si="2"/>
        <v>0.14993779058130283</v>
      </c>
      <c r="H22" s="53">
        <f t="shared" si="2"/>
        <v>0.15346612181474314</v>
      </c>
      <c r="I22" s="53">
        <f t="shared" si="2"/>
        <v>0.15720973600507868</v>
      </c>
      <c r="J22" s="53">
        <f t="shared" si="2"/>
        <v>0.16202984327515729</v>
      </c>
      <c r="K22" s="53">
        <f t="shared" si="2"/>
        <v>0.16736030706583543</v>
      </c>
      <c r="L22" s="53">
        <f t="shared" si="2"/>
        <v>0.17260858183630856</v>
      </c>
      <c r="M22" s="53">
        <f t="shared" si="2"/>
        <v>0.17806481527215701</v>
      </c>
      <c r="N22" s="53">
        <f t="shared" si="2"/>
        <v>0.18343631576165381</v>
      </c>
      <c r="O22" s="53">
        <f t="shared" si="2"/>
        <v>0.18895776538503539</v>
      </c>
      <c r="P22" s="53">
        <f t="shared" si="2"/>
        <v>0.19472843004471194</v>
      </c>
      <c r="Q22" s="53">
        <f t="shared" si="2"/>
        <v>0.20076402378547276</v>
      </c>
      <c r="R22" s="53">
        <f t="shared" si="2"/>
        <v>0.20706500699930905</v>
      </c>
      <c r="S22" s="53">
        <f t="shared" si="2"/>
        <v>0.21358093661991767</v>
      </c>
      <c r="T22" s="53">
        <f t="shared" si="2"/>
        <v>0.22028754282249333</v>
      </c>
      <c r="U22" s="53">
        <f t="shared" si="2"/>
        <v>0.22720684041740211</v>
      </c>
      <c r="V22" s="53">
        <f t="shared" si="2"/>
        <v>0.23437250839560414</v>
      </c>
      <c r="W22" s="53">
        <f t="shared" si="2"/>
        <v>0.24180139838897383</v>
      </c>
      <c r="X22" s="53">
        <f t="shared" si="2"/>
        <v>0.24949585640492675</v>
      </c>
      <c r="Y22" s="53">
        <f t="shared" si="2"/>
        <v>0.25746654766981891</v>
      </c>
      <c r="Z22" s="58">
        <f>Z21+Z19</f>
        <v>0.18726325204703009</v>
      </c>
    </row>
    <row r="23" spans="2:26" ht="18.5">
      <c r="B23" s="59" t="s">
        <v>1</v>
      </c>
      <c r="C23" s="13"/>
      <c r="D23" s="13"/>
      <c r="E23" s="13"/>
      <c r="F23" s="13"/>
      <c r="G23" s="13"/>
      <c r="H23" s="13"/>
      <c r="I23" s="13"/>
      <c r="J23" s="13"/>
      <c r="K23" s="13"/>
      <c r="L23" s="13"/>
      <c r="M23" s="13"/>
      <c r="N23" s="13"/>
      <c r="O23" s="13"/>
      <c r="P23" s="13"/>
      <c r="Q23" s="13"/>
      <c r="R23" s="13"/>
      <c r="S23" s="13"/>
      <c r="T23" s="13"/>
      <c r="U23" s="13"/>
      <c r="V23" s="13"/>
      <c r="W23" s="13"/>
      <c r="X23" s="13"/>
      <c r="Y23" s="13"/>
      <c r="Z23" s="27"/>
    </row>
    <row r="24" spans="2:26">
      <c r="B24" s="23" t="s">
        <v>9</v>
      </c>
      <c r="C24" s="11">
        <v>0.08</v>
      </c>
      <c r="D24" s="11">
        <v>0.08</v>
      </c>
      <c r="E24" s="11">
        <v>0.08</v>
      </c>
      <c r="F24" s="11">
        <v>0.08</v>
      </c>
      <c r="G24" s="11">
        <v>0.08</v>
      </c>
      <c r="H24" s="11">
        <v>0.08</v>
      </c>
      <c r="I24" s="11">
        <v>0.08</v>
      </c>
      <c r="J24" s="11">
        <v>0.08</v>
      </c>
      <c r="K24" s="11">
        <v>0.08</v>
      </c>
      <c r="L24" s="11">
        <v>0.08</v>
      </c>
      <c r="M24" s="11">
        <v>0.08</v>
      </c>
      <c r="N24" s="11">
        <v>0.08</v>
      </c>
      <c r="O24" s="11">
        <v>0.08</v>
      </c>
      <c r="P24" s="11">
        <v>0.08</v>
      </c>
      <c r="Q24" s="11">
        <v>0.08</v>
      </c>
      <c r="R24" s="11">
        <v>0.08</v>
      </c>
      <c r="S24" s="11">
        <v>0.08</v>
      </c>
      <c r="T24" s="11">
        <v>0.08</v>
      </c>
      <c r="U24" s="11">
        <v>0.08</v>
      </c>
      <c r="V24" s="11">
        <v>0.08</v>
      </c>
      <c r="W24" s="11">
        <v>0.08</v>
      </c>
      <c r="X24" s="11">
        <v>0.08</v>
      </c>
      <c r="Y24" s="11">
        <v>0.08</v>
      </c>
      <c r="Z24" s="58">
        <f>AVERAGE(C24:Y24)</f>
        <v>8.0000000000000029E-2</v>
      </c>
    </row>
    <row r="25" spans="2:26">
      <c r="B25" s="25" t="s">
        <v>21</v>
      </c>
      <c r="C25" s="11">
        <v>2.5467032464777096E-2</v>
      </c>
      <c r="D25" s="11">
        <v>2.7451765922924476E-2</v>
      </c>
      <c r="E25" s="11">
        <v>3.0730012764335624E-2</v>
      </c>
      <c r="F25" s="11">
        <v>3.7150654813108891E-2</v>
      </c>
      <c r="G25" s="11">
        <v>4.79565147543555E-2</v>
      </c>
      <c r="H25" s="11">
        <v>6.1055481847923927E-2</v>
      </c>
      <c r="I25" s="11">
        <v>7.446870905920415E-2</v>
      </c>
      <c r="J25" s="11">
        <v>9.099486515442308E-2</v>
      </c>
      <c r="K25" s="11">
        <v>0.11064185617074597</v>
      </c>
      <c r="L25" s="11">
        <v>0.13529361794919351</v>
      </c>
      <c r="M25" s="11">
        <v>0.16622543551642299</v>
      </c>
      <c r="N25" s="11">
        <v>0.20462280666953242</v>
      </c>
      <c r="O25" s="11">
        <v>0.25169455037960287</v>
      </c>
      <c r="P25" s="11">
        <v>0.30895754355585431</v>
      </c>
      <c r="Q25" s="11">
        <v>0.3787880577794599</v>
      </c>
      <c r="R25" s="11">
        <v>0.46451276562363475</v>
      </c>
      <c r="S25" s="11">
        <v>0.57010760850040187</v>
      </c>
      <c r="T25" s="11">
        <v>0.69992168115233078</v>
      </c>
      <c r="U25" s="11">
        <v>0.8592960173006261</v>
      </c>
      <c r="V25" s="11">
        <v>1.0547626628914082</v>
      </c>
      <c r="W25" s="11">
        <v>1.2945136595271802</v>
      </c>
      <c r="X25" s="55">
        <v>1.2945136595271802</v>
      </c>
      <c r="Y25" s="55">
        <v>1.2945136595271802</v>
      </c>
      <c r="Z25" s="58">
        <f>AVERAGE(C25:Y25)</f>
        <v>0.41233220081964367</v>
      </c>
    </row>
    <row r="26" spans="2:26" s="6" customFormat="1">
      <c r="B26" s="25" t="s">
        <v>5</v>
      </c>
      <c r="C26" s="53">
        <f>C24+C25+C19</f>
        <v>0.13116703246477709</v>
      </c>
      <c r="D26" s="53">
        <f t="shared" ref="D26:Y26" si="3">D24+D25+D19</f>
        <v>0.13443676592292447</v>
      </c>
      <c r="E26" s="53">
        <f t="shared" si="3"/>
        <v>0.13906426276433562</v>
      </c>
      <c r="F26" s="53">
        <f t="shared" si="3"/>
        <v>0.14690161731310888</v>
      </c>
      <c r="G26" s="53">
        <f t="shared" si="3"/>
        <v>0.15919502537935548</v>
      </c>
      <c r="H26" s="53">
        <f t="shared" si="3"/>
        <v>0.17385591800417394</v>
      </c>
      <c r="I26" s="53">
        <f t="shared" si="3"/>
        <v>0.18890916702326666</v>
      </c>
      <c r="J26" s="53">
        <f t="shared" si="3"/>
        <v>0.20715734601668873</v>
      </c>
      <c r="K26" s="53">
        <f t="shared" si="3"/>
        <v>0.2286124610761249</v>
      </c>
      <c r="L26" s="53">
        <f t="shared" si="3"/>
        <v>0.25516275309984138</v>
      </c>
      <c r="M26" s="53">
        <f t="shared" si="3"/>
        <v>0.28808802742460327</v>
      </c>
      <c r="N26" s="53">
        <f t="shared" si="3"/>
        <v>0.32857852817312172</v>
      </c>
      <c r="O26" s="53">
        <f t="shared" si="3"/>
        <v>0.37784805795837162</v>
      </c>
      <c r="P26" s="53">
        <f t="shared" si="3"/>
        <v>0.43741872651356151</v>
      </c>
      <c r="Q26" s="53">
        <f t="shared" si="3"/>
        <v>0.50967229988505247</v>
      </c>
      <c r="R26" s="53">
        <f t="shared" si="3"/>
        <v>0.59794121983450688</v>
      </c>
      <c r="S26" s="53">
        <f t="shared" si="3"/>
        <v>0.70620748542181766</v>
      </c>
      <c r="T26" s="53">
        <f t="shared" si="3"/>
        <v>0.83882655191981725</v>
      </c>
      <c r="U26" s="53">
        <f t="shared" si="3"/>
        <v>1.0011461316064869</v>
      </c>
      <c r="V26" s="53">
        <f t="shared" si="3"/>
        <v>1.1997052829125623</v>
      </c>
      <c r="W26" s="53">
        <f t="shared" si="3"/>
        <v>1.4427034105493919</v>
      </c>
      <c r="X26" s="53">
        <f t="shared" si="3"/>
        <v>1.4461128981005025</v>
      </c>
      <c r="Y26" s="53">
        <f t="shared" si="3"/>
        <v>1.4496928600291685</v>
      </c>
      <c r="Z26" s="58">
        <f>AVERAGE(C26:Y26)</f>
        <v>0.53862625345189397</v>
      </c>
    </row>
    <row r="27" spans="2:26" ht="18.5">
      <c r="B27" s="59" t="s">
        <v>22</v>
      </c>
      <c r="C27" s="13"/>
      <c r="D27" s="13"/>
      <c r="E27" s="13"/>
      <c r="F27" s="13"/>
      <c r="G27" s="13"/>
      <c r="H27" s="13"/>
      <c r="I27" s="13"/>
      <c r="J27" s="13"/>
      <c r="K27" s="13"/>
      <c r="L27" s="13"/>
      <c r="M27" s="13"/>
      <c r="N27" s="13"/>
      <c r="O27" s="13"/>
      <c r="P27" s="13"/>
      <c r="Q27" s="13"/>
      <c r="R27" s="13"/>
      <c r="S27" s="13"/>
      <c r="T27" s="13"/>
      <c r="U27" s="13"/>
      <c r="V27" s="13"/>
      <c r="W27" s="13"/>
      <c r="X27" s="13"/>
      <c r="Y27" s="13"/>
      <c r="Z27" s="27"/>
    </row>
    <row r="28" spans="2:26">
      <c r="B28" s="23" t="s">
        <v>9</v>
      </c>
      <c r="C28" s="11">
        <v>0.08</v>
      </c>
      <c r="D28" s="11">
        <v>0.08</v>
      </c>
      <c r="E28" s="11">
        <v>0.08</v>
      </c>
      <c r="F28" s="11">
        <v>0.08</v>
      </c>
      <c r="G28" s="11">
        <v>0.08</v>
      </c>
      <c r="H28" s="11">
        <v>0.08</v>
      </c>
      <c r="I28" s="11">
        <v>0.08</v>
      </c>
      <c r="J28" s="11">
        <v>0.08</v>
      </c>
      <c r="K28" s="11">
        <v>0.08</v>
      </c>
      <c r="L28" s="11">
        <v>0.08</v>
      </c>
      <c r="M28" s="11">
        <v>0.08</v>
      </c>
      <c r="N28" s="11">
        <v>0.08</v>
      </c>
      <c r="O28" s="11">
        <v>0.08</v>
      </c>
      <c r="P28" s="11">
        <v>0.08</v>
      </c>
      <c r="Q28" s="11">
        <v>0.08</v>
      </c>
      <c r="R28" s="11">
        <v>0.08</v>
      </c>
      <c r="S28" s="11">
        <v>0.08</v>
      </c>
      <c r="T28" s="11">
        <v>0.08</v>
      </c>
      <c r="U28" s="11">
        <v>0.08</v>
      </c>
      <c r="V28" s="11">
        <v>0.08</v>
      </c>
      <c r="W28" s="11">
        <v>0.08</v>
      </c>
      <c r="X28" s="11">
        <v>0.08</v>
      </c>
      <c r="Y28" s="11">
        <v>0.08</v>
      </c>
      <c r="Z28" s="58">
        <f>AVERAGE(C28:Y28)</f>
        <v>8.0000000000000029E-2</v>
      </c>
    </row>
    <row r="29" spans="2:26">
      <c r="B29" s="25" t="s">
        <v>21</v>
      </c>
      <c r="C29" s="11">
        <v>2.547E-2</v>
      </c>
      <c r="D29" s="11">
        <v>2.7449999999999999E-2</v>
      </c>
      <c r="E29" s="11">
        <v>3.073E-2</v>
      </c>
      <c r="F29" s="11">
        <v>3.7150000000000002E-2</v>
      </c>
      <c r="G29" s="11">
        <v>4.7960000000000003E-2</v>
      </c>
      <c r="H29" s="11">
        <v>6.1060000000000003E-2</v>
      </c>
      <c r="I29" s="11">
        <v>7.4469999999999995E-2</v>
      </c>
      <c r="J29" s="11">
        <v>9.0990000000000001E-2</v>
      </c>
      <c r="K29" s="11">
        <v>0.11064</v>
      </c>
      <c r="L29" s="11">
        <v>0.13528999999999999</v>
      </c>
      <c r="M29" s="11">
        <v>0.16622999999999999</v>
      </c>
      <c r="N29" s="11">
        <v>0.20462</v>
      </c>
      <c r="O29" s="11">
        <v>0.25169000000000002</v>
      </c>
      <c r="P29" s="11">
        <v>0.30896000000000001</v>
      </c>
      <c r="Q29" s="11">
        <v>0.37879000000000002</v>
      </c>
      <c r="R29" s="11">
        <v>0.46450999999999998</v>
      </c>
      <c r="S29" s="11">
        <v>0.57011000000000001</v>
      </c>
      <c r="T29" s="11">
        <v>0.69991999999999999</v>
      </c>
      <c r="U29" s="11">
        <v>0.85929999999999995</v>
      </c>
      <c r="V29" s="11">
        <v>1.0547599999999999</v>
      </c>
      <c r="W29" s="11">
        <v>1.29451</v>
      </c>
      <c r="X29" s="55">
        <v>1.2945136595271802</v>
      </c>
      <c r="Y29" s="55">
        <v>1.2945136595271802</v>
      </c>
      <c r="Z29" s="58">
        <f>AVERAGE(C29:Y29)</f>
        <v>0.41233205735018957</v>
      </c>
    </row>
    <row r="30" spans="2:26" s="6" customFormat="1" ht="16" thickBot="1">
      <c r="B30" s="60" t="s">
        <v>5</v>
      </c>
      <c r="C30" s="61">
        <f>C28+C29</f>
        <v>0.10547000000000001</v>
      </c>
      <c r="D30" s="61">
        <f t="shared" ref="D30:Y30" si="4">D28+D29</f>
        <v>0.10745</v>
      </c>
      <c r="E30" s="61">
        <f t="shared" si="4"/>
        <v>0.11073</v>
      </c>
      <c r="F30" s="61">
        <f t="shared" si="4"/>
        <v>0.11715</v>
      </c>
      <c r="G30" s="61">
        <f t="shared" si="4"/>
        <v>0.12796000000000002</v>
      </c>
      <c r="H30" s="61">
        <f t="shared" si="4"/>
        <v>0.14106000000000002</v>
      </c>
      <c r="I30" s="61">
        <f t="shared" si="4"/>
        <v>0.15447</v>
      </c>
      <c r="J30" s="61">
        <f t="shared" si="4"/>
        <v>0.17099</v>
      </c>
      <c r="K30" s="61">
        <f t="shared" si="4"/>
        <v>0.19064</v>
      </c>
      <c r="L30" s="61">
        <f t="shared" si="4"/>
        <v>0.21528999999999998</v>
      </c>
      <c r="M30" s="61">
        <f t="shared" si="4"/>
        <v>0.24623</v>
      </c>
      <c r="N30" s="61">
        <f t="shared" si="4"/>
        <v>0.28461999999999998</v>
      </c>
      <c r="O30" s="61">
        <f t="shared" si="4"/>
        <v>0.33169000000000004</v>
      </c>
      <c r="P30" s="61">
        <f t="shared" si="4"/>
        <v>0.38896000000000003</v>
      </c>
      <c r="Q30" s="61">
        <f t="shared" si="4"/>
        <v>0.45879000000000003</v>
      </c>
      <c r="R30" s="61">
        <f t="shared" si="4"/>
        <v>0.54450999999999994</v>
      </c>
      <c r="S30" s="61">
        <f t="shared" si="4"/>
        <v>0.65010999999999997</v>
      </c>
      <c r="T30" s="61">
        <f t="shared" si="4"/>
        <v>0.77991999999999995</v>
      </c>
      <c r="U30" s="61">
        <f t="shared" si="4"/>
        <v>0.93929999999999991</v>
      </c>
      <c r="V30" s="61">
        <f t="shared" si="4"/>
        <v>1.13476</v>
      </c>
      <c r="W30" s="61">
        <f t="shared" si="4"/>
        <v>1.3745100000000001</v>
      </c>
      <c r="X30" s="61">
        <f t="shared" si="4"/>
        <v>1.3745136595271803</v>
      </c>
      <c r="Y30" s="61">
        <f t="shared" si="4"/>
        <v>1.3745136595271803</v>
      </c>
      <c r="Z30" s="62">
        <f>AVERAGE(C30:Y30)</f>
        <v>0.49233205735018953</v>
      </c>
    </row>
    <row r="32" spans="2:26" ht="16" thickBot="1"/>
    <row r="33" spans="2:25" ht="31.5" thickBot="1">
      <c r="B33" s="93"/>
      <c r="C33" s="77" t="s">
        <v>26</v>
      </c>
      <c r="D33" s="77" t="s">
        <v>27</v>
      </c>
      <c r="E33" s="77" t="s">
        <v>28</v>
      </c>
      <c r="F33" s="119" t="s">
        <v>29</v>
      </c>
      <c r="G33" s="119"/>
      <c r="H33" s="119"/>
      <c r="I33" s="119"/>
      <c r="J33" s="119"/>
      <c r="K33" s="119"/>
      <c r="L33" s="119"/>
      <c r="M33" s="119"/>
      <c r="N33" s="119"/>
      <c r="O33" s="119"/>
      <c r="P33" s="119"/>
      <c r="Q33" s="119"/>
      <c r="R33" s="119"/>
      <c r="S33" s="119"/>
      <c r="T33" s="119"/>
      <c r="U33" s="119"/>
      <c r="V33" s="119"/>
      <c r="W33" s="119"/>
      <c r="X33" s="119"/>
      <c r="Y33" s="120"/>
    </row>
    <row r="34" spans="2:25">
      <c r="B34" s="91"/>
      <c r="C34" s="92">
        <v>42370</v>
      </c>
      <c r="D34" s="83">
        <v>42736</v>
      </c>
      <c r="E34" s="84">
        <v>43101</v>
      </c>
      <c r="F34" s="85">
        <v>43466</v>
      </c>
      <c r="G34" s="85">
        <v>43831</v>
      </c>
      <c r="H34" s="85">
        <v>44197</v>
      </c>
      <c r="I34" s="85">
        <v>44562</v>
      </c>
      <c r="J34" s="85">
        <v>44927</v>
      </c>
      <c r="K34" s="85">
        <v>45292</v>
      </c>
      <c r="L34" s="85">
        <v>45658</v>
      </c>
      <c r="M34" s="85">
        <v>46023</v>
      </c>
      <c r="N34" s="85">
        <v>46388</v>
      </c>
      <c r="O34" s="85">
        <v>46753</v>
      </c>
      <c r="P34" s="85">
        <v>47119</v>
      </c>
      <c r="Q34" s="85">
        <v>47484</v>
      </c>
      <c r="R34" s="85">
        <v>47849</v>
      </c>
      <c r="S34" s="85">
        <v>48214</v>
      </c>
      <c r="T34" s="85">
        <v>48580</v>
      </c>
      <c r="U34" s="85">
        <v>48945</v>
      </c>
      <c r="V34" s="85">
        <v>49310</v>
      </c>
      <c r="W34" s="85">
        <v>49675</v>
      </c>
      <c r="X34" s="85">
        <v>50041</v>
      </c>
      <c r="Y34" s="86">
        <v>50406</v>
      </c>
    </row>
    <row r="35" spans="2:25">
      <c r="B35" s="89" t="s">
        <v>2</v>
      </c>
      <c r="C35" s="88"/>
      <c r="D35" s="88"/>
      <c r="E35" s="88"/>
      <c r="F35" s="90"/>
      <c r="G35" s="90"/>
      <c r="H35" s="90"/>
      <c r="I35" s="90"/>
      <c r="J35" s="90"/>
      <c r="K35" s="90"/>
      <c r="L35" s="90"/>
      <c r="M35" s="90"/>
      <c r="N35" s="90"/>
      <c r="O35" s="90"/>
      <c r="P35" s="90"/>
      <c r="Q35" s="90"/>
      <c r="R35" s="90"/>
      <c r="S35" s="90"/>
      <c r="T35" s="90"/>
      <c r="U35" s="90"/>
      <c r="V35" s="90"/>
      <c r="W35" s="90"/>
      <c r="X35" s="90"/>
      <c r="Y35" s="90"/>
    </row>
    <row r="36" spans="2:25">
      <c r="B36" s="87" t="s">
        <v>30</v>
      </c>
      <c r="C36" s="88">
        <v>1.2782666623151754E-2</v>
      </c>
      <c r="D36" s="88">
        <v>2.0953424483290264E-2</v>
      </c>
      <c r="E36" s="88">
        <v>2.5467032464777096E-2</v>
      </c>
      <c r="F36" s="88">
        <v>2.7451765922924476E-2</v>
      </c>
      <c r="G36" s="88">
        <v>3.0730012764335624E-2</v>
      </c>
      <c r="H36" s="88">
        <v>3.7150654813108891E-2</v>
      </c>
      <c r="I36" s="88">
        <v>4.79565147543555E-2</v>
      </c>
      <c r="J36" s="88">
        <v>6.1055481847923927E-2</v>
      </c>
      <c r="K36" s="88">
        <v>7.446870905920415E-2</v>
      </c>
      <c r="L36" s="88">
        <v>9.099486515442308E-2</v>
      </c>
      <c r="M36" s="88">
        <v>0.11064185617074597</v>
      </c>
      <c r="N36" s="88">
        <v>0.13529361794919351</v>
      </c>
      <c r="O36" s="88">
        <v>0.16622543551642299</v>
      </c>
      <c r="P36" s="88">
        <v>0.20462280666953242</v>
      </c>
      <c r="Q36" s="88">
        <v>0.25169455037960287</v>
      </c>
      <c r="R36" s="88">
        <v>0.30895754355585431</v>
      </c>
      <c r="S36" s="88">
        <v>0.3787880577794599</v>
      </c>
      <c r="T36" s="88">
        <v>0.46451276562363475</v>
      </c>
      <c r="U36" s="88">
        <v>0.57010760850040187</v>
      </c>
      <c r="V36" s="88">
        <v>0.69992168115233078</v>
      </c>
      <c r="W36" s="88">
        <v>0.8592960173006261</v>
      </c>
      <c r="X36" s="88">
        <v>1.0547626628914082</v>
      </c>
      <c r="Y36" s="88">
        <v>1.2945136595271802</v>
      </c>
    </row>
    <row r="37" spans="2:25">
      <c r="B37" s="87" t="s">
        <v>31</v>
      </c>
      <c r="C37" s="88">
        <v>1.4508990572559985E-2</v>
      </c>
      <c r="D37" s="88">
        <v>1.8051656584299108E-2</v>
      </c>
      <c r="E37" s="88">
        <v>2.6132710000276008E-2</v>
      </c>
      <c r="F37" s="88">
        <v>2.8169321998998111E-2</v>
      </c>
      <c r="G37" s="88">
        <v>3.1533258261866814E-2</v>
      </c>
      <c r="H37" s="88">
        <v>3.8121728155570953E-2</v>
      </c>
      <c r="I37" s="88">
        <v>4.921004025234782E-2</v>
      </c>
      <c r="J37" s="88">
        <v>6.2651398558731794E-2</v>
      </c>
      <c r="K37" s="88">
        <v>7.641523136355502E-2</v>
      </c>
      <c r="L37" s="88">
        <v>9.3373361261609097E-2</v>
      </c>
      <c r="M37" s="88">
        <v>0.11353390094434233</v>
      </c>
      <c r="N37" s="88">
        <v>0.13883003006512079</v>
      </c>
      <c r="O37" s="88">
        <v>0.17057036806421189</v>
      </c>
      <c r="P37" s="88">
        <v>0.20997140022235561</v>
      </c>
      <c r="Q37" s="88">
        <v>0.25827354258165597</v>
      </c>
      <c r="R37" s="88">
        <v>0.31703332138558427</v>
      </c>
      <c r="S37" s="88">
        <v>0.38868912109053849</v>
      </c>
      <c r="T37" s="88">
        <v>0.47665456948145746</v>
      </c>
      <c r="U37" s="88">
        <v>0.58500953428702884</v>
      </c>
      <c r="V37" s="88">
        <v>0.71821679034481911</v>
      </c>
      <c r="W37" s="88">
        <v>0.88175697956043608</v>
      </c>
      <c r="X37" s="88">
        <v>1.0823328876885427</v>
      </c>
      <c r="Y37" s="88">
        <v>1.3283506864259984</v>
      </c>
    </row>
    <row r="38" spans="2:25">
      <c r="B38" s="87" t="s">
        <v>32</v>
      </c>
      <c r="C38" s="88">
        <v>1.114156851934545E-2</v>
      </c>
      <c r="D38" s="88">
        <v>1.594104290001868E-2</v>
      </c>
      <c r="E38" s="88">
        <v>2.0328468400149766E-2</v>
      </c>
      <c r="F38" s="88">
        <v>2.1912735881744704E-2</v>
      </c>
      <c r="G38" s="88">
        <v>2.4529520440985678E-2</v>
      </c>
      <c r="H38" s="88">
        <v>2.965464914130371E-2</v>
      </c>
      <c r="I38" s="88">
        <v>3.8280176385433622E-2</v>
      </c>
      <c r="J38" s="88">
        <v>4.8736123265169067E-2</v>
      </c>
      <c r="K38" s="88">
        <v>5.9442921000070592E-2</v>
      </c>
      <c r="L38" s="88">
        <v>7.2634542066335295E-2</v>
      </c>
      <c r="M38" s="88">
        <v>8.831729727488731E-2</v>
      </c>
      <c r="N38" s="88">
        <v>0.10799499474569771</v>
      </c>
      <c r="O38" s="88">
        <v>0.13268560119324108</v>
      </c>
      <c r="P38" s="88">
        <v>0.16333541275704941</v>
      </c>
      <c r="Q38" s="88">
        <v>0.20090934116325765</v>
      </c>
      <c r="R38" s="88">
        <v>0.24661819824707445</v>
      </c>
      <c r="S38" s="88">
        <v>0.30235878772188352</v>
      </c>
      <c r="T38" s="88">
        <v>0.37078654886494578</v>
      </c>
      <c r="U38" s="88">
        <v>0.45507518475560282</v>
      </c>
      <c r="V38" s="88">
        <v>0.55869625947050405</v>
      </c>
      <c r="W38" s="88">
        <v>0.68591312938522275</v>
      </c>
      <c r="X38" s="88">
        <v>0.84193984877905881</v>
      </c>
      <c r="Y38" s="88">
        <v>1.0333155249892931</v>
      </c>
    </row>
    <row r="39" spans="2:25">
      <c r="B39" s="87" t="s">
        <v>33</v>
      </c>
      <c r="C39" s="88">
        <v>8.191426922000972E-3</v>
      </c>
      <c r="D39" s="88">
        <v>1.1734020944979323E-2</v>
      </c>
      <c r="E39" s="88">
        <v>1.4405891662310492E-2</v>
      </c>
      <c r="F39" s="88">
        <v>1.5528592362369628E-2</v>
      </c>
      <c r="G39" s="88">
        <v>1.738299251303492E-2</v>
      </c>
      <c r="H39" s="88">
        <v>2.1014945858405288E-2</v>
      </c>
      <c r="I39" s="88">
        <v>2.7127477730620887E-2</v>
      </c>
      <c r="J39" s="88">
        <v>3.4537147510525827E-2</v>
      </c>
      <c r="K39" s="88">
        <v>4.2124584260956388E-2</v>
      </c>
      <c r="L39" s="88">
        <v>5.1472906042515788E-2</v>
      </c>
      <c r="M39" s="88">
        <v>6.258658504940405E-2</v>
      </c>
      <c r="N39" s="88">
        <v>7.6531303970093986E-2</v>
      </c>
      <c r="O39" s="88">
        <v>9.4028451052627485E-2</v>
      </c>
      <c r="P39" s="88">
        <v>0.11574862476011649</v>
      </c>
      <c r="Q39" s="88">
        <v>0.14237561560332526</v>
      </c>
      <c r="R39" s="88">
        <v>0.17476747268748452</v>
      </c>
      <c r="S39" s="88">
        <v>0.21426837739713339</v>
      </c>
      <c r="T39" s="88">
        <v>0.26276012278185468</v>
      </c>
      <c r="U39" s="88">
        <v>0.32249177265842854</v>
      </c>
      <c r="V39" s="88">
        <v>0.3959234718347448</v>
      </c>
      <c r="W39" s="88">
        <v>0.48607647350388106</v>
      </c>
      <c r="X39" s="88">
        <v>0.59664574865875508</v>
      </c>
      <c r="Y39" s="88">
        <v>0.73226527512862605</v>
      </c>
    </row>
    <row r="40" spans="2:25">
      <c r="B40" s="91" t="s">
        <v>34</v>
      </c>
      <c r="C40" s="88">
        <v>0</v>
      </c>
      <c r="D40" s="88">
        <v>0</v>
      </c>
      <c r="E40" s="88">
        <v>0</v>
      </c>
      <c r="F40" s="88">
        <v>0</v>
      </c>
      <c r="G40" s="88">
        <v>0</v>
      </c>
      <c r="H40" s="88">
        <v>0</v>
      </c>
      <c r="I40" s="88">
        <v>0</v>
      </c>
      <c r="J40" s="88">
        <v>0</v>
      </c>
      <c r="K40" s="88">
        <v>0</v>
      </c>
      <c r="L40" s="88">
        <v>0</v>
      </c>
      <c r="M40" s="88">
        <v>0</v>
      </c>
      <c r="N40" s="88">
        <v>0</v>
      </c>
      <c r="O40" s="88">
        <v>0</v>
      </c>
      <c r="P40" s="88">
        <v>0</v>
      </c>
      <c r="Q40" s="88">
        <v>0</v>
      </c>
      <c r="R40" s="88">
        <v>0</v>
      </c>
      <c r="S40" s="88">
        <v>0</v>
      </c>
      <c r="T40" s="88">
        <v>0</v>
      </c>
      <c r="U40" s="88">
        <v>0</v>
      </c>
      <c r="V40" s="88">
        <v>0</v>
      </c>
      <c r="W40" s="88">
        <v>0</v>
      </c>
      <c r="X40" s="88">
        <v>0</v>
      </c>
      <c r="Y40" s="88">
        <v>0</v>
      </c>
    </row>
    <row r="41" spans="2:25">
      <c r="B41" s="105"/>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2:25" ht="15.65" customHeight="1">
      <c r="B42" s="121" t="s">
        <v>61</v>
      </c>
      <c r="C42" s="122"/>
      <c r="D42" s="122"/>
      <c r="E42" s="122"/>
      <c r="F42" s="122"/>
      <c r="G42" s="122"/>
      <c r="H42" s="122"/>
      <c r="I42" s="122"/>
      <c r="J42" s="122"/>
      <c r="K42" s="122"/>
      <c r="L42" s="122"/>
      <c r="M42" s="122"/>
      <c r="N42" s="122"/>
      <c r="O42" s="122"/>
      <c r="P42" s="122"/>
      <c r="Q42" s="122"/>
      <c r="R42" s="122"/>
      <c r="S42" s="122"/>
      <c r="T42" s="122"/>
      <c r="U42" s="122"/>
      <c r="V42" s="122"/>
      <c r="W42" s="122"/>
      <c r="X42" s="122"/>
      <c r="Y42" s="123"/>
    </row>
    <row r="43" spans="2:25" ht="58.5" customHeight="1">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6"/>
    </row>
    <row r="44" spans="2:25" ht="15.75" customHeight="1">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5">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5">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row>
  </sheetData>
  <mergeCells count="3">
    <mergeCell ref="F33:Y33"/>
    <mergeCell ref="B2:F2"/>
    <mergeCell ref="B42:Y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DB17-9E5A-E54A-82D3-1031695F9224}">
  <sheetPr codeName="Sheet1"/>
  <dimension ref="B2:N45"/>
  <sheetViews>
    <sheetView zoomScale="90" zoomScaleNormal="90" workbookViewId="0">
      <selection activeCell="B2" sqref="B2:F2"/>
    </sheetView>
  </sheetViews>
  <sheetFormatPr defaultColWidth="11" defaultRowHeight="15.5"/>
  <cols>
    <col min="2" max="2" width="17.33203125" customWidth="1"/>
    <col min="3" max="3" width="10.83203125" customWidth="1"/>
    <col min="4" max="4" width="11" customWidth="1"/>
    <col min="5" max="5" width="11.5" customWidth="1"/>
    <col min="6" max="6" width="12" customWidth="1"/>
  </cols>
  <sheetData>
    <row r="2" spans="2:14" ht="54" customHeight="1">
      <c r="B2" s="127" t="s">
        <v>57</v>
      </c>
      <c r="C2" s="127"/>
      <c r="D2" s="127"/>
      <c r="E2" s="127"/>
      <c r="F2" s="127"/>
      <c r="G2" s="103"/>
      <c r="H2" s="103"/>
      <c r="I2" s="103"/>
    </row>
    <row r="4" spans="2:14" ht="16" thickBot="1"/>
    <row r="5" spans="2:14" ht="18.5">
      <c r="B5" s="19"/>
      <c r="C5" s="20"/>
      <c r="D5" s="21" t="s">
        <v>0</v>
      </c>
      <c r="E5" s="21" t="s">
        <v>1</v>
      </c>
      <c r="F5" s="22" t="s">
        <v>10</v>
      </c>
      <c r="G5" s="6"/>
      <c r="H5" s="7"/>
      <c r="I5" s="7"/>
      <c r="M5" s="6"/>
    </row>
    <row r="6" spans="2:14">
      <c r="B6" s="23" t="s">
        <v>9</v>
      </c>
      <c r="C6" s="10"/>
      <c r="D6" s="11">
        <v>9.5000000000000001E-2</v>
      </c>
      <c r="E6" s="11">
        <v>6.9000000000000006E-2</v>
      </c>
      <c r="F6" s="24">
        <v>6.9000000000000006E-2</v>
      </c>
      <c r="G6" s="1"/>
      <c r="H6" s="1"/>
      <c r="I6" s="1"/>
      <c r="J6" s="1"/>
      <c r="K6" s="6"/>
      <c r="M6" s="2"/>
      <c r="N6" s="1"/>
    </row>
    <row r="7" spans="2:14">
      <c r="B7" s="25" t="s">
        <v>2</v>
      </c>
      <c r="C7" s="11">
        <v>2.5999999999999999E-2</v>
      </c>
      <c r="D7" s="10" t="s">
        <v>3</v>
      </c>
      <c r="E7" s="11">
        <v>2.5999999999999999E-2</v>
      </c>
      <c r="F7" s="24">
        <v>2.5999999999999999E-2</v>
      </c>
      <c r="G7" s="2"/>
      <c r="H7" s="2"/>
      <c r="I7" s="2"/>
      <c r="J7" s="2"/>
      <c r="K7" s="3"/>
      <c r="L7" s="2"/>
    </row>
    <row r="8" spans="2:14">
      <c r="B8" s="25" t="s">
        <v>55</v>
      </c>
      <c r="C8" s="11">
        <v>2.5700000000000001E-2</v>
      </c>
      <c r="D8" s="13">
        <f>D6+C8</f>
        <v>0.1207</v>
      </c>
      <c r="E8" s="10" t="s">
        <v>4</v>
      </c>
      <c r="F8" s="27">
        <f>F6+F7+C8</f>
        <v>0.1207</v>
      </c>
      <c r="G8" s="5"/>
      <c r="H8" s="5"/>
      <c r="I8" s="5"/>
      <c r="J8" s="5"/>
      <c r="K8" s="3"/>
      <c r="L8" s="2"/>
    </row>
    <row r="9" spans="2:14">
      <c r="B9" s="28"/>
      <c r="C9" s="12" t="s">
        <v>5</v>
      </c>
      <c r="D9" s="13">
        <f>D6+C8</f>
        <v>0.1207</v>
      </c>
      <c r="E9" s="13">
        <f>E6+E7</f>
        <v>9.5000000000000001E-2</v>
      </c>
      <c r="F9" s="27">
        <f>F6+F7+C8</f>
        <v>0.1207</v>
      </c>
      <c r="G9" s="2"/>
      <c r="H9" s="5"/>
      <c r="I9" s="5"/>
      <c r="L9" s="3"/>
      <c r="M9" s="5"/>
    </row>
    <row r="10" spans="2:14" ht="16" thickBot="1">
      <c r="B10" s="60" t="s">
        <v>56</v>
      </c>
      <c r="C10" s="45">
        <v>4.6300000000000001E-2</v>
      </c>
      <c r="D10" s="36"/>
      <c r="E10" s="36" t="s">
        <v>4</v>
      </c>
      <c r="F10" s="46"/>
      <c r="G10" s="5"/>
      <c r="H10" s="5"/>
      <c r="I10" s="5"/>
      <c r="J10" s="5"/>
      <c r="K10" s="3"/>
      <c r="L10" s="2"/>
    </row>
    <row r="11" spans="2:14">
      <c r="B11" s="40"/>
      <c r="C11" s="41" t="s">
        <v>5</v>
      </c>
      <c r="D11" s="42">
        <f>D6+C10</f>
        <v>0.14130000000000001</v>
      </c>
      <c r="E11" s="42">
        <f>E6+E7</f>
        <v>9.5000000000000001E-2</v>
      </c>
      <c r="F11" s="43">
        <f>F6+F7+C10</f>
        <v>0.14130000000000001</v>
      </c>
      <c r="G11" s="5"/>
      <c r="H11" s="8"/>
      <c r="I11" s="5"/>
      <c r="L11" s="3"/>
      <c r="M11" s="5"/>
    </row>
    <row r="12" spans="2:14" ht="16" thickBot="1">
      <c r="B12" s="49" t="s">
        <v>13</v>
      </c>
      <c r="C12" s="50"/>
      <c r="D12" s="50" t="s">
        <v>3</v>
      </c>
      <c r="E12" s="51">
        <f>D11-C7</f>
        <v>0.11530000000000001</v>
      </c>
      <c r="F12" s="52">
        <v>6.9000000000000006E-2</v>
      </c>
    </row>
    <row r="13" spans="2:14">
      <c r="B13" s="40"/>
      <c r="C13" s="48"/>
      <c r="D13" s="48"/>
      <c r="E13" s="48"/>
      <c r="F13" s="47"/>
    </row>
    <row r="14" spans="2:14">
      <c r="B14" s="23" t="s">
        <v>14</v>
      </c>
      <c r="C14" s="10"/>
      <c r="D14" s="10"/>
      <c r="E14" s="10"/>
      <c r="F14" s="29"/>
    </row>
    <row r="15" spans="2:14">
      <c r="B15" s="30" t="s">
        <v>15</v>
      </c>
      <c r="C15" s="14"/>
      <c r="D15" s="15">
        <f>D11*1600000</f>
        <v>226080</v>
      </c>
      <c r="E15" s="15">
        <f>E11*1600000</f>
        <v>152000</v>
      </c>
      <c r="F15" s="31">
        <f>F11*1600000</f>
        <v>226080</v>
      </c>
    </row>
    <row r="16" spans="2:14" ht="31">
      <c r="B16" s="32" t="s">
        <v>39</v>
      </c>
      <c r="C16" s="10"/>
      <c r="D16" s="17">
        <v>0</v>
      </c>
      <c r="E16" s="15">
        <v>4000000</v>
      </c>
      <c r="F16" s="31">
        <v>4000000</v>
      </c>
    </row>
    <row r="17" spans="2:6" ht="31">
      <c r="B17" s="32" t="s">
        <v>40</v>
      </c>
      <c r="C17" s="10"/>
      <c r="D17" s="17">
        <v>0</v>
      </c>
      <c r="E17" s="15">
        <v>4600000</v>
      </c>
      <c r="F17" s="31">
        <v>4600000</v>
      </c>
    </row>
    <row r="18" spans="2:6" ht="31">
      <c r="B18" s="32" t="s">
        <v>44</v>
      </c>
      <c r="C18" s="10"/>
      <c r="D18" s="17">
        <v>0</v>
      </c>
      <c r="E18" s="10">
        <v>25</v>
      </c>
      <c r="F18" s="29">
        <v>25</v>
      </c>
    </row>
    <row r="19" spans="2:6" ht="19" customHeight="1">
      <c r="B19" s="33" t="s">
        <v>43</v>
      </c>
      <c r="C19" s="10"/>
      <c r="D19" s="17">
        <v>0</v>
      </c>
      <c r="E19" s="15">
        <v>1400000</v>
      </c>
      <c r="F19" s="31">
        <v>1400000</v>
      </c>
    </row>
    <row r="20" spans="2:6">
      <c r="B20" s="32" t="s">
        <v>41</v>
      </c>
      <c r="C20" s="10"/>
      <c r="D20" s="17">
        <v>0</v>
      </c>
      <c r="E20" s="16">
        <v>0.52</v>
      </c>
      <c r="F20" s="34">
        <v>0.52</v>
      </c>
    </row>
    <row r="21" spans="2:6" ht="16" thickBot="1">
      <c r="B21" s="35" t="s">
        <v>42</v>
      </c>
      <c r="C21" s="36"/>
      <c r="D21" s="37">
        <v>0</v>
      </c>
      <c r="E21" s="38">
        <v>29600</v>
      </c>
      <c r="F21" s="39">
        <v>29600</v>
      </c>
    </row>
    <row r="22" spans="2:6">
      <c r="B22" s="4"/>
    </row>
    <row r="23" spans="2:6">
      <c r="B23" s="129" t="s">
        <v>38</v>
      </c>
    </row>
    <row r="40" spans="2:5">
      <c r="B40" s="6" t="s">
        <v>1</v>
      </c>
      <c r="C40" s="6" t="s">
        <v>6</v>
      </c>
      <c r="D40" s="7" t="s">
        <v>7</v>
      </c>
      <c r="E40" s="7" t="s">
        <v>8</v>
      </c>
    </row>
    <row r="41" spans="2:5">
      <c r="B41" s="2">
        <v>6.9000000000000006E-2</v>
      </c>
      <c r="C41" s="1">
        <v>0.08</v>
      </c>
      <c r="D41" s="1">
        <v>0.1</v>
      </c>
      <c r="E41" s="1">
        <v>0.12</v>
      </c>
    </row>
    <row r="42" spans="2:5">
      <c r="B42" s="2">
        <v>2.5999999999999999E-2</v>
      </c>
      <c r="C42" s="2">
        <f>B42+C41</f>
        <v>0.106</v>
      </c>
      <c r="D42" s="2">
        <f>B42+D41</f>
        <v>0.126</v>
      </c>
      <c r="E42" s="2">
        <f>B42+E41</f>
        <v>0.14599999999999999</v>
      </c>
    </row>
    <row r="43" spans="2:5">
      <c r="B43" t="s">
        <v>4</v>
      </c>
      <c r="C43" s="5"/>
      <c r="D43" s="5"/>
      <c r="E43" s="5"/>
    </row>
    <row r="44" spans="2:5">
      <c r="B44" s="5">
        <f>B41+B42</f>
        <v>9.5000000000000001E-2</v>
      </c>
      <c r="C44" s="2">
        <f>C41+B42</f>
        <v>0.106</v>
      </c>
      <c r="D44" s="5">
        <f>D41+B42</f>
        <v>0.126</v>
      </c>
      <c r="E44" s="5">
        <f>E41+B42</f>
        <v>0.14599999999999999</v>
      </c>
    </row>
    <row r="45" spans="2:5">
      <c r="B45" t="s">
        <v>4</v>
      </c>
      <c r="C45" s="5"/>
      <c r="D45" s="5"/>
      <c r="E45" s="5"/>
    </row>
  </sheetData>
  <mergeCells count="1">
    <mergeCell ref="B2:F2"/>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SD FIT vs BAU Cost Analysis</vt:lpstr>
      <vt:lpstr>SDG&amp;E TAC Rate</vt:lpstr>
      <vt:lpstr>SDG&amp;E Elec Rate</vt:lpstr>
      <vt:lpstr>SDG&amp;E PCIA</vt:lpstr>
      <vt:lpstr>FIT JEDI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Sahm</dc:creator>
  <cp:lastModifiedBy>Wendy Boyle</cp:lastModifiedBy>
  <dcterms:created xsi:type="dcterms:W3CDTF">2019-01-07T23:22:48Z</dcterms:created>
  <dcterms:modified xsi:type="dcterms:W3CDTF">2019-03-08T21:58:27Z</dcterms:modified>
</cp:coreProperties>
</file>